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120" windowWidth="10410" windowHeight="7335" activeTab="0"/>
  </bookViews>
  <sheets>
    <sheet name="4er Staffel" sheetId="1" r:id="rId1"/>
    <sheet name="4er Druck" sheetId="2" r:id="rId2"/>
  </sheets>
  <definedNames>
    <definedName name="_xlnm.Print_Area" localSheetId="0">'4er Staffel'!$A$1:$AE$33</definedName>
  </definedNames>
  <calcPr fullCalcOnLoad="1"/>
</workbook>
</file>

<file path=xl/sharedStrings.xml><?xml version="1.0" encoding="utf-8"?>
<sst xmlns="http://schemas.openxmlformats.org/spreadsheetml/2006/main" count="118" uniqueCount="19">
  <si>
    <t>Team</t>
  </si>
  <si>
    <t>Schiri</t>
  </si>
  <si>
    <t>:</t>
  </si>
  <si>
    <t>P</t>
  </si>
  <si>
    <t>S</t>
  </si>
  <si>
    <t>Sp</t>
  </si>
  <si>
    <t>Pl.</t>
  </si>
  <si>
    <t>I</t>
  </si>
  <si>
    <t>hier eintragen</t>
  </si>
  <si>
    <t>hier Punkte
 eintragen</t>
  </si>
  <si>
    <t>Rang</t>
  </si>
  <si>
    <t>Teams</t>
  </si>
  <si>
    <t>Diff.</t>
  </si>
  <si>
    <t>Sätze</t>
  </si>
  <si>
    <t>Spiele</t>
  </si>
  <si>
    <t>Ball-
Pkte.</t>
  </si>
  <si>
    <t>STAFFEL</t>
  </si>
  <si>
    <t>A</t>
  </si>
  <si>
    <t>Farbansicht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</si>
</sst>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00000000"/>
    <numFmt numFmtId="182" formatCode="0.0000000000000000000000"/>
    <numFmt numFmtId="183" formatCode="#,##0.0000000000000000"/>
  </numFmts>
  <fonts count="76">
    <font>
      <sz val="10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5"/>
      <color indexed="9"/>
      <name val="Arial"/>
      <family val="2"/>
    </font>
    <font>
      <sz val="5"/>
      <color indexed="9"/>
      <name val="Arial"/>
      <family val="2"/>
    </font>
    <font>
      <b/>
      <sz val="6"/>
      <color indexed="9"/>
      <name val="Arial"/>
      <family val="2"/>
    </font>
    <font>
      <sz val="11"/>
      <color indexed="9"/>
      <name val="Arial"/>
      <family val="0"/>
    </font>
    <font>
      <b/>
      <sz val="7"/>
      <name val="Arial"/>
      <family val="2"/>
    </font>
    <font>
      <b/>
      <sz val="10"/>
      <color indexed="55"/>
      <name val="Arial"/>
      <family val="2"/>
    </font>
    <font>
      <sz val="5"/>
      <color indexed="55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0"/>
    </font>
    <font>
      <b/>
      <sz val="5"/>
      <color indexed="55"/>
      <name val="Arial"/>
      <family val="2"/>
    </font>
    <font>
      <sz val="16"/>
      <color indexed="53"/>
      <name val="Arial"/>
      <family val="2"/>
    </font>
    <font>
      <b/>
      <sz val="10"/>
      <color indexed="53"/>
      <name val="Arial"/>
      <family val="2"/>
    </font>
    <font>
      <sz val="5"/>
      <color indexed="5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8"/>
      <color indexed="22"/>
      <name val="Arial"/>
      <family val="2"/>
    </font>
    <font>
      <sz val="10"/>
      <color indexed="23"/>
      <name val="Arial"/>
      <family val="2"/>
    </font>
    <font>
      <sz val="5"/>
      <color indexed="23"/>
      <name val="Arial"/>
      <family val="2"/>
    </font>
    <font>
      <b/>
      <sz val="10"/>
      <color indexed="23"/>
      <name val="Arial"/>
      <family val="2"/>
    </font>
    <font>
      <b/>
      <sz val="5"/>
      <color indexed="23"/>
      <name val="Arial"/>
      <family val="2"/>
    </font>
    <font>
      <b/>
      <sz val="10"/>
      <color indexed="63"/>
      <name val="Arial"/>
      <family val="2"/>
    </font>
    <font>
      <sz val="5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b/>
      <sz val="8"/>
      <color indexed="63"/>
      <name val="Arial"/>
      <family val="2"/>
    </font>
    <font>
      <sz val="10"/>
      <color indexed="4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181" fontId="0" fillId="0" borderId="0" xfId="0" applyNumberFormat="1" applyAlignment="1">
      <alignment/>
    </xf>
    <xf numFmtId="181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 inden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11" fillId="36" borderId="0" xfId="0" applyFont="1" applyFill="1" applyAlignment="1" applyProtection="1">
      <alignment horizontal="right"/>
      <protection/>
    </xf>
    <xf numFmtId="0" fontId="8" fillId="36" borderId="0" xfId="0" applyFont="1" applyFill="1" applyAlignment="1" applyProtection="1">
      <alignment horizontal="center"/>
      <protection/>
    </xf>
    <xf numFmtId="0" fontId="11" fillId="36" borderId="0" xfId="0" applyFont="1" applyFill="1" applyAlignment="1" applyProtection="1">
      <alignment horizontal="left"/>
      <protection/>
    </xf>
    <xf numFmtId="0" fontId="12" fillId="36" borderId="0" xfId="0" applyFont="1" applyFill="1" applyAlignment="1" applyProtection="1">
      <alignment horizontal="right"/>
      <protection/>
    </xf>
    <xf numFmtId="0" fontId="13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13" xfId="0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9" fillId="36" borderId="0" xfId="0" applyFont="1" applyFill="1" applyAlignment="1" applyProtection="1">
      <alignment horizontal="center" vertical="center" shrinkToFit="1"/>
      <protection/>
    </xf>
    <xf numFmtId="0" fontId="0" fillId="36" borderId="0" xfId="0" applyFill="1" applyAlignment="1">
      <alignment horizontal="center" shrinkToFit="1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 shrinkToFit="1"/>
    </xf>
    <xf numFmtId="0" fontId="0" fillId="36" borderId="0" xfId="0" applyFill="1" applyBorder="1" applyAlignment="1">
      <alignment horizontal="center" vertical="center" shrinkToFit="1"/>
    </xf>
    <xf numFmtId="0" fontId="4" fillId="36" borderId="0" xfId="0" applyFont="1" applyFill="1" applyAlignment="1">
      <alignment/>
    </xf>
    <xf numFmtId="181" fontId="0" fillId="36" borderId="0" xfId="0" applyNumberFormat="1" applyFill="1" applyAlignment="1">
      <alignment/>
    </xf>
    <xf numFmtId="0" fontId="8" fillId="36" borderId="0" xfId="0" applyFont="1" applyFill="1" applyAlignment="1">
      <alignment horizontal="center"/>
    </xf>
    <xf numFmtId="0" fontId="1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 vertical="center" indent="1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0" fillId="36" borderId="0" xfId="0" applyFont="1" applyFill="1" applyAlignment="1" applyProtection="1">
      <alignment horizontal="center" vertical="center" shrinkToFit="1"/>
      <protection/>
    </xf>
    <xf numFmtId="0" fontId="8" fillId="36" borderId="0" xfId="0" applyFont="1" applyFill="1" applyBorder="1" applyAlignment="1" applyProtection="1">
      <alignment horizontal="right" indent="1"/>
      <protection/>
    </xf>
    <xf numFmtId="0" fontId="9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right" vertical="center" inden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 horizontal="center"/>
      <protection/>
    </xf>
    <xf numFmtId="181" fontId="4" fillId="0" borderId="0" xfId="0" applyNumberFormat="1" applyFont="1" applyFill="1" applyAlignment="1">
      <alignment/>
    </xf>
    <xf numFmtId="0" fontId="15" fillId="0" borderId="0" xfId="0" applyFont="1" applyFill="1" applyBorder="1" applyAlignment="1" applyProtection="1">
      <alignment horizontal="center"/>
      <protection/>
    </xf>
    <xf numFmtId="18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>
      <alignment horizontal="right" vertical="center" shrinkToFit="1"/>
    </xf>
    <xf numFmtId="0" fontId="18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5" fillId="37" borderId="14" xfId="0" applyFont="1" applyFill="1" applyBorder="1" applyAlignment="1" applyProtection="1">
      <alignment horizontal="center" shrinkToFit="1"/>
      <protection locked="0"/>
    </xf>
    <xf numFmtId="180" fontId="1" fillId="34" borderId="14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/>
    </xf>
    <xf numFmtId="0" fontId="24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>
      <alignment horizontal="center"/>
    </xf>
    <xf numFmtId="0" fontId="9" fillId="36" borderId="0" xfId="0" applyFont="1" applyFill="1" applyAlignment="1" applyProtection="1">
      <alignment vertical="center" wrapText="1" shrinkToFit="1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 vertical="center" shrinkToFit="1"/>
      <protection/>
    </xf>
    <xf numFmtId="0" fontId="0" fillId="38" borderId="15" xfId="0" applyFont="1" applyFill="1" applyBorder="1" applyAlignment="1" applyProtection="1">
      <alignment horizontal="center" vertical="center" shrinkToFit="1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right"/>
      <protection/>
    </xf>
    <xf numFmtId="181" fontId="4" fillId="38" borderId="0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0" fillId="36" borderId="0" xfId="0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center" vertical="center" shrinkToFit="1"/>
      <protection/>
    </xf>
    <xf numFmtId="0" fontId="11" fillId="36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 horizontal="right"/>
      <protection/>
    </xf>
    <xf numFmtId="0" fontId="0" fillId="38" borderId="16" xfId="0" applyFont="1" applyFill="1" applyBorder="1" applyAlignment="1" applyProtection="1">
      <alignment horizontal="center" vertical="center" shrinkToFit="1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27" fillId="36" borderId="0" xfId="0" applyFont="1" applyFill="1" applyAlignment="1" applyProtection="1">
      <alignment horizontal="center"/>
      <protection/>
    </xf>
    <xf numFmtId="182" fontId="0" fillId="0" borderId="0" xfId="0" applyNumberFormat="1" applyFont="1" applyAlignment="1">
      <alignment horizontal="center"/>
    </xf>
    <xf numFmtId="0" fontId="0" fillId="36" borderId="17" xfId="0" applyFill="1" applyBorder="1" applyAlignment="1" applyProtection="1">
      <alignment horizontal="right"/>
      <protection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 applyProtection="1">
      <alignment horizontal="right"/>
      <protection/>
    </xf>
    <xf numFmtId="0" fontId="0" fillId="36" borderId="19" xfId="0" applyFill="1" applyBorder="1" applyAlignment="1" applyProtection="1">
      <alignment horizontal="right"/>
      <protection/>
    </xf>
    <xf numFmtId="0" fontId="0" fillId="36" borderId="20" xfId="0" applyFill="1" applyBorder="1" applyAlignment="1" applyProtection="1">
      <alignment horizontal="right"/>
      <protection/>
    </xf>
    <xf numFmtId="0" fontId="0" fillId="36" borderId="21" xfId="0" applyFill="1" applyBorder="1" applyAlignment="1" applyProtection="1">
      <alignment horizontal="right"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right"/>
      <protection/>
    </xf>
    <xf numFmtId="0" fontId="11" fillId="36" borderId="0" xfId="0" applyFont="1" applyFill="1" applyAlignment="1" applyProtection="1">
      <alignment horizontal="center" vertical="center" shrinkToFit="1"/>
      <protection/>
    </xf>
    <xf numFmtId="0" fontId="11" fillId="36" borderId="0" xfId="0" applyFont="1" applyFill="1" applyAlignment="1" applyProtection="1">
      <alignment horizontal="right" vertical="center" shrinkToFit="1"/>
      <protection/>
    </xf>
    <xf numFmtId="0" fontId="11" fillId="36" borderId="0" xfId="0" applyFont="1" applyFill="1" applyAlignment="1" applyProtection="1">
      <alignment horizontal="left" vertical="center" shrinkToFit="1"/>
      <protection/>
    </xf>
    <xf numFmtId="0" fontId="0" fillId="0" borderId="0" xfId="0" applyFill="1" applyBorder="1" applyAlignment="1">
      <alignment/>
    </xf>
    <xf numFmtId="181" fontId="0" fillId="0" borderId="0" xfId="0" applyNumberForma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left"/>
      <protection/>
    </xf>
    <xf numFmtId="180" fontId="1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20" fillId="0" borderId="0" xfId="4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182" fontId="0" fillId="0" borderId="0" xfId="0" applyNumberFormat="1" applyFont="1" applyFill="1" applyAlignment="1">
      <alignment horizontal="center"/>
    </xf>
    <xf numFmtId="0" fontId="0" fillId="0" borderId="17" xfId="0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28" fillId="0" borderId="24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right" indent="1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28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0" fontId="0" fillId="0" borderId="31" xfId="0" applyFill="1" applyBorder="1" applyAlignment="1" applyProtection="1">
      <alignment horizontal="right"/>
      <protection/>
    </xf>
    <xf numFmtId="0" fontId="0" fillId="0" borderId="32" xfId="0" applyFill="1" applyBorder="1" applyAlignment="1">
      <alignment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right" vertical="center" indent="1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 wrapText="1" shrinkToFit="1"/>
      <protection/>
    </xf>
    <xf numFmtId="0" fontId="9" fillId="0" borderId="34" xfId="0" applyFont="1" applyFill="1" applyBorder="1" applyAlignment="1" applyProtection="1">
      <alignment vertical="center" wrapText="1" shrinkToFit="1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35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4" fillId="0" borderId="32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center"/>
      <protection/>
    </xf>
    <xf numFmtId="0" fontId="2" fillId="38" borderId="16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8" fillId="36" borderId="0" xfId="0" applyFont="1" applyFill="1" applyAlignment="1">
      <alignment horizontal="center" vertical="center" shrinkToFit="1"/>
    </xf>
    <xf numFmtId="0" fontId="8" fillId="36" borderId="36" xfId="0" applyFont="1" applyFill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right"/>
      <protection/>
    </xf>
    <xf numFmtId="181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left" inden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right"/>
      <protection/>
    </xf>
    <xf numFmtId="0" fontId="37" fillId="0" borderId="15" xfId="0" applyFont="1" applyFill="1" applyBorder="1" applyAlignment="1" applyProtection="1">
      <alignment horizontal="center"/>
      <protection/>
    </xf>
    <xf numFmtId="0" fontId="34" fillId="0" borderId="39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12" fillId="0" borderId="40" xfId="0" applyFont="1" applyFill="1" applyBorder="1" applyAlignment="1" applyProtection="1">
      <alignment horizontal="left"/>
      <protection/>
    </xf>
    <xf numFmtId="180" fontId="1" fillId="0" borderId="41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40" fillId="0" borderId="33" xfId="0" applyFont="1" applyFill="1" applyBorder="1" applyAlignment="1" applyProtection="1">
      <alignment horizontal="center" vertical="center" shrinkToFit="1"/>
      <protection/>
    </xf>
    <xf numFmtId="0" fontId="41" fillId="34" borderId="26" xfId="0" applyFont="1" applyFill="1" applyBorder="1" applyAlignment="1">
      <alignment horizontal="center"/>
    </xf>
    <xf numFmtId="0" fontId="41" fillId="38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8" fillId="39" borderId="37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right"/>
      <protection/>
    </xf>
    <xf numFmtId="0" fontId="5" fillId="0" borderId="37" xfId="0" applyFont="1" applyFill="1" applyBorder="1" applyAlignment="1" applyProtection="1">
      <alignment horizontal="center" shrinkToFit="1"/>
      <protection/>
    </xf>
    <xf numFmtId="0" fontId="5" fillId="35" borderId="14" xfId="0" applyFont="1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32" xfId="0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35" xfId="0" applyFill="1" applyBorder="1" applyAlignment="1" applyProtection="1">
      <alignment shrinkToFit="1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36" fillId="0" borderId="32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5" fillId="38" borderId="14" xfId="0" applyFont="1" applyFill="1" applyBorder="1" applyAlignment="1" applyProtection="1">
      <alignment horizontal="center" shrinkToFit="1"/>
      <protection/>
    </xf>
    <xf numFmtId="0" fontId="4" fillId="0" borderId="0" xfId="0" applyFont="1" applyFill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7" borderId="10" xfId="0" applyFill="1" applyBorder="1" applyAlignment="1" applyProtection="1">
      <alignment horizontal="right" shrinkToFit="1"/>
      <protection locked="0"/>
    </xf>
    <xf numFmtId="0" fontId="0" fillId="34" borderId="10" xfId="0" applyFill="1" applyBorder="1" applyAlignment="1" applyProtection="1">
      <alignment horizontal="center" shrinkToFit="1"/>
      <protection/>
    </xf>
    <xf numFmtId="0" fontId="0" fillId="37" borderId="11" xfId="0" applyFill="1" applyBorder="1" applyAlignment="1" applyProtection="1">
      <alignment horizontal="right" shrinkToFit="1"/>
      <protection locked="0"/>
    </xf>
    <xf numFmtId="0" fontId="0" fillId="38" borderId="10" xfId="0" applyFill="1" applyBorder="1" applyAlignment="1" applyProtection="1">
      <alignment horizontal="right" shrinkToFit="1"/>
      <protection/>
    </xf>
    <xf numFmtId="0" fontId="0" fillId="38" borderId="10" xfId="0" applyFill="1" applyBorder="1" applyAlignment="1" applyProtection="1">
      <alignment horizontal="center" shrinkToFi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shrinkToFit="1"/>
    </xf>
    <xf numFmtId="0" fontId="10" fillId="36" borderId="0" xfId="0" applyFont="1" applyFill="1" applyBorder="1" applyAlignment="1" applyProtection="1">
      <alignment horizontal="center" vertical="center" shrinkToFit="1"/>
      <protection/>
    </xf>
    <xf numFmtId="0" fontId="25" fillId="36" borderId="43" xfId="0" applyFont="1" applyFill="1" applyBorder="1" applyAlignment="1" applyProtection="1">
      <alignment horizontal="center" vertical="center" shrinkToFit="1"/>
      <protection locked="0"/>
    </xf>
    <xf numFmtId="0" fontId="8" fillId="36" borderId="44" xfId="0" applyFont="1" applyFill="1" applyBorder="1" applyAlignment="1" applyProtection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0" fontId="8" fillId="36" borderId="38" xfId="0" applyFont="1" applyFill="1" applyBorder="1" applyAlignment="1" applyProtection="1">
      <alignment horizontal="center" vertical="center" shrinkToFit="1"/>
      <protection/>
    </xf>
    <xf numFmtId="0" fontId="25" fillId="36" borderId="16" xfId="0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25" fillId="36" borderId="15" xfId="0" applyFont="1" applyFill="1" applyBorder="1" applyAlignment="1" applyProtection="1">
      <alignment horizontal="center" vertical="center" shrinkToFit="1"/>
      <protection locked="0"/>
    </xf>
    <xf numFmtId="0" fontId="0" fillId="34" borderId="1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34" borderId="15" xfId="0" applyFont="1" applyFill="1" applyBorder="1" applyAlignment="1" applyProtection="1">
      <alignment horizontal="center" vertical="center" shrinkToFit="1"/>
      <protection locked="0"/>
    </xf>
    <xf numFmtId="0" fontId="25" fillId="36" borderId="46" xfId="0" applyFont="1" applyFill="1" applyBorder="1" applyAlignment="1" applyProtection="1">
      <alignment horizontal="center" vertical="center" shrinkToFit="1"/>
      <protection/>
    </xf>
    <xf numFmtId="0" fontId="25" fillId="0" borderId="47" xfId="0" applyFont="1" applyBorder="1" applyAlignment="1">
      <alignment horizontal="center" vertical="center" shrinkToFit="1"/>
    </xf>
    <xf numFmtId="0" fontId="25" fillId="36" borderId="48" xfId="0" applyFont="1" applyFill="1" applyBorder="1" applyAlignment="1" applyProtection="1">
      <alignment horizontal="center" vertical="center" shrinkToFit="1"/>
      <protection/>
    </xf>
    <xf numFmtId="0" fontId="25" fillId="36" borderId="49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Border="1" applyAlignment="1">
      <alignment horizontal="center" vertical="center" shrinkToFit="1"/>
    </xf>
    <xf numFmtId="0" fontId="25" fillId="36" borderId="50" xfId="0" applyFont="1" applyFill="1" applyBorder="1" applyAlignment="1" applyProtection="1">
      <alignment horizontal="center" vertical="center" shrinkToFit="1"/>
      <protection/>
    </xf>
    <xf numFmtId="0" fontId="11" fillId="36" borderId="51" xfId="0" applyFont="1" applyFill="1" applyBorder="1" applyAlignment="1" applyProtection="1">
      <alignment horizontal="center" vertical="center" shrinkToFit="1"/>
      <protection/>
    </xf>
    <xf numFmtId="0" fontId="11" fillId="36" borderId="52" xfId="0" applyFont="1" applyFill="1" applyBorder="1" applyAlignment="1" applyProtection="1">
      <alignment horizontal="center" vertical="center" shrinkToFit="1"/>
      <protection/>
    </xf>
    <xf numFmtId="0" fontId="11" fillId="36" borderId="53" xfId="0" applyFont="1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25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/>
    </xf>
    <xf numFmtId="0" fontId="25" fillId="36" borderId="54" xfId="0" applyFont="1" applyFill="1" applyBorder="1" applyAlignment="1" applyProtection="1">
      <alignment horizontal="center" vertical="center" shrinkToFit="1"/>
      <protection/>
    </xf>
    <xf numFmtId="0" fontId="25" fillId="0" borderId="17" xfId="0" applyFont="1" applyBorder="1" applyAlignment="1">
      <alignment horizontal="center" vertical="center" shrinkToFit="1"/>
    </xf>
    <xf numFmtId="0" fontId="25" fillId="36" borderId="55" xfId="0" applyFont="1" applyFill="1" applyBorder="1" applyAlignment="1" applyProtection="1">
      <alignment horizontal="center" vertical="center" shrinkToFit="1"/>
      <protection/>
    </xf>
    <xf numFmtId="0" fontId="20" fillId="36" borderId="0" xfId="48" applyFill="1" applyBorder="1" applyAlignment="1" applyProtection="1">
      <alignment horizontal="center" vertical="center" shrinkToFit="1"/>
      <protection locked="0"/>
    </xf>
    <xf numFmtId="0" fontId="20" fillId="0" borderId="0" xfId="48" applyBorder="1" applyAlignment="1" applyProtection="1">
      <alignment horizontal="center"/>
      <protection locked="0"/>
    </xf>
    <xf numFmtId="0" fontId="25" fillId="36" borderId="56" xfId="0" applyFont="1" applyFill="1" applyBorder="1" applyAlignment="1" applyProtection="1">
      <alignment horizontal="center" vertical="center" shrinkToFi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0" fontId="25" fillId="36" borderId="18" xfId="0" applyFont="1" applyFill="1" applyBorder="1" applyAlignment="1" applyProtection="1">
      <alignment horizontal="center" vertical="center" shrinkToFit="1"/>
      <protection locked="0"/>
    </xf>
    <xf numFmtId="0" fontId="14" fillId="36" borderId="58" xfId="0" applyFont="1" applyFill="1" applyBorder="1" applyAlignment="1" applyProtection="1">
      <alignment horizontal="center" vertical="center" wrapText="1" shrinkToFit="1"/>
      <protection/>
    </xf>
    <xf numFmtId="0" fontId="14" fillId="36" borderId="59" xfId="0" applyFont="1" applyFill="1" applyBorder="1" applyAlignment="1" applyProtection="1">
      <alignment horizontal="center" vertical="center" shrinkToFit="1"/>
      <protection/>
    </xf>
    <xf numFmtId="0" fontId="14" fillId="36" borderId="6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wrapText="1" shrinkToFit="1"/>
      <protection/>
    </xf>
    <xf numFmtId="0" fontId="16" fillId="36" borderId="0" xfId="0" applyFont="1" applyFill="1" applyAlignment="1" applyProtection="1">
      <alignment horizontal="center" vertical="center" wrapText="1" shrinkToFit="1"/>
      <protection/>
    </xf>
    <xf numFmtId="0" fontId="9" fillId="36" borderId="0" xfId="0" applyFont="1" applyFill="1" applyAlignment="1" applyProtection="1">
      <alignment vertical="center" wrapText="1" shrinkToFit="1"/>
      <protection/>
    </xf>
    <xf numFmtId="0" fontId="11" fillId="36" borderId="0" xfId="0" applyFont="1" applyFill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31" fillId="0" borderId="51" xfId="0" applyFont="1" applyFill="1" applyBorder="1" applyAlignment="1" applyProtection="1">
      <alignment horizontal="center" vertical="center" shrinkToFit="1"/>
      <protection/>
    </xf>
    <xf numFmtId="0" fontId="31" fillId="0" borderId="52" xfId="0" applyFont="1" applyFill="1" applyBorder="1" applyAlignment="1" applyProtection="1">
      <alignment horizontal="center" vertical="center" shrinkToFit="1"/>
      <protection/>
    </xf>
    <xf numFmtId="0" fontId="31" fillId="0" borderId="53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9" fillId="0" borderId="61" xfId="0" applyFont="1" applyFill="1" applyBorder="1" applyAlignment="1" applyProtection="1">
      <alignment horizontal="center" vertical="center" wrapText="1" shrinkToFit="1"/>
      <protection/>
    </xf>
    <xf numFmtId="0" fontId="9" fillId="0" borderId="62" xfId="0" applyFont="1" applyFill="1" applyBorder="1" applyAlignment="1" applyProtection="1">
      <alignment horizontal="center" vertical="center" wrapText="1" shrinkToFit="1"/>
      <protection/>
    </xf>
    <xf numFmtId="0" fontId="9" fillId="0" borderId="42" xfId="0" applyFont="1" applyFill="1" applyBorder="1" applyAlignment="1" applyProtection="1">
      <alignment horizontal="center" vertical="center" wrapText="1" shrinkToFit="1"/>
      <protection/>
    </xf>
    <xf numFmtId="0" fontId="16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vertical="center" wrapText="1" shrinkToFit="1"/>
      <protection/>
    </xf>
    <xf numFmtId="0" fontId="33" fillId="0" borderId="33" xfId="0" applyFont="1" applyFill="1" applyBorder="1" applyAlignment="1" applyProtection="1">
      <alignment horizontal="center" vertical="center" shrinkToFit="1"/>
      <protection/>
    </xf>
    <xf numFmtId="0" fontId="8" fillId="38" borderId="63" xfId="48" applyFont="1" applyFill="1" applyBorder="1" applyAlignment="1" applyProtection="1">
      <alignment horizontal="center" vertical="center" shrinkToFit="1"/>
      <protection/>
    </xf>
    <xf numFmtId="0" fontId="8" fillId="38" borderId="64" xfId="48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 shrinkToFit="1"/>
      <protection/>
    </xf>
    <xf numFmtId="0" fontId="35" fillId="0" borderId="26" xfId="0" applyFont="1" applyFill="1" applyBorder="1" applyAlignment="1" applyProtection="1">
      <alignment horizontal="center" vertical="center" shrinkToFit="1"/>
      <protection/>
    </xf>
    <xf numFmtId="0" fontId="35" fillId="0" borderId="15" xfId="0" applyFont="1" applyFill="1" applyBorder="1" applyAlignment="1" applyProtection="1">
      <alignment horizontal="center" vertical="center" shrinkToFit="1"/>
      <protection/>
    </xf>
    <xf numFmtId="0" fontId="36" fillId="0" borderId="65" xfId="0" applyFont="1" applyFill="1" applyBorder="1" applyAlignment="1" applyProtection="1">
      <alignment horizontal="center" vertical="center" shrinkToFit="1"/>
      <protection/>
    </xf>
    <xf numFmtId="0" fontId="36" fillId="0" borderId="66" xfId="0" applyFont="1" applyFill="1" applyBorder="1" applyAlignment="1" applyProtection="1">
      <alignment horizontal="center" vertical="center" shrinkToFit="1"/>
      <protection/>
    </xf>
    <xf numFmtId="0" fontId="36" fillId="0" borderId="67" xfId="0" applyFont="1" applyFill="1" applyBorder="1" applyAlignment="1" applyProtection="1">
      <alignment horizontal="center" vertical="center" shrinkToFit="1"/>
      <protection/>
    </xf>
    <xf numFmtId="0" fontId="36" fillId="0" borderId="68" xfId="0" applyFont="1" applyFill="1" applyBorder="1" applyAlignment="1" applyProtection="1">
      <alignment horizontal="center" vertical="center" shrinkToFit="1"/>
      <protection/>
    </xf>
    <xf numFmtId="0" fontId="36" fillId="0" borderId="32" xfId="0" applyFont="1" applyFill="1" applyBorder="1" applyAlignment="1" applyProtection="1">
      <alignment horizontal="center" vertical="center" shrinkToFit="1"/>
      <protection/>
    </xf>
    <xf numFmtId="0" fontId="36" fillId="0" borderId="39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0" fontId="0" fillId="0" borderId="66" xfId="0" applyFont="1" applyFill="1" applyBorder="1" applyAlignment="1" applyProtection="1">
      <alignment horizontal="center" vertical="center" shrinkToFit="1"/>
      <protection/>
    </xf>
    <xf numFmtId="0" fontId="0" fillId="0" borderId="67" xfId="0" applyFont="1" applyFill="1" applyBorder="1" applyAlignment="1" applyProtection="1">
      <alignment horizontal="center" vertical="center" shrinkToFit="1"/>
      <protection/>
    </xf>
    <xf numFmtId="0" fontId="35" fillId="0" borderId="69" xfId="0" applyFont="1" applyFill="1" applyBorder="1" applyAlignment="1" applyProtection="1">
      <alignment horizontal="center" vertical="center" shrinkToFit="1"/>
      <protection/>
    </xf>
    <xf numFmtId="0" fontId="35" fillId="0" borderId="70" xfId="0" applyFont="1" applyFill="1" applyBorder="1" applyAlignment="1" applyProtection="1">
      <alignment horizontal="center" vertical="center" shrinkToFit="1"/>
      <protection/>
    </xf>
    <xf numFmtId="0" fontId="35" fillId="0" borderId="71" xfId="0" applyFont="1" applyFill="1" applyBorder="1" applyAlignment="1" applyProtection="1">
      <alignment horizontal="center" vertical="center" shrinkToFit="1"/>
      <protection/>
    </xf>
    <xf numFmtId="0" fontId="35" fillId="0" borderId="72" xfId="0" applyFont="1" applyFill="1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35" fillId="0" borderId="74" xfId="0" applyFont="1" applyFill="1" applyBorder="1" applyAlignment="1" applyProtection="1">
      <alignment horizontal="center" vertical="center" shrinkToFit="1"/>
      <protection/>
    </xf>
    <xf numFmtId="0" fontId="35" fillId="0" borderId="75" xfId="0" applyFont="1" applyFill="1" applyBorder="1" applyAlignment="1" applyProtection="1">
      <alignment horizontal="center" vertical="center" shrinkToFit="1"/>
      <protection/>
    </xf>
    <xf numFmtId="0" fontId="35" fillId="0" borderId="76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0" xfId="0" applyFont="1" applyFill="1" applyBorder="1" applyAlignment="1" applyProtection="1">
      <alignment vertical="center" wrapText="1" shrinkToFi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strike val="0"/>
        <color indexed="23"/>
      </font>
      <fill>
        <patternFill>
          <bgColor indexed="9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/>
        <i val="0"/>
        <strike val="0"/>
        <color indexed="63"/>
      </font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23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9"/>
      </font>
      <fill>
        <patternFill>
          <bgColor indexed="55"/>
        </patternFill>
      </fill>
      <border>
        <left/>
        <right/>
        <top/>
        <bottom/>
      </border>
    </dxf>
    <dxf>
      <font>
        <b/>
        <i val="0"/>
        <strike val="0"/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10"/>
        </patternFill>
      </fill>
    </dxf>
    <dxf>
      <font>
        <strike val="0"/>
        <color indexed="9"/>
      </font>
    </dxf>
    <dxf>
      <font>
        <color indexed="44"/>
      </font>
    </dxf>
    <dxf>
      <font>
        <color indexed="54"/>
      </font>
    </dxf>
    <dxf>
      <font>
        <b/>
        <i val="0"/>
        <strike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strike val="0"/>
        <color rgb="FF80808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333333"/>
      </font>
      <fill>
        <patternFill>
          <bgColor rgb="FFC0C0C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strike val="0"/>
        <color rgb="FF808080"/>
      </font>
      <fill>
        <patternFill>
          <bgColor rgb="FFFFFFFF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showGridLines="0" showRowColHeaders="0" tabSelected="1" zoomScale="150" zoomScaleNormal="150" zoomScaleSheetLayoutView="100" zoomScalePageLayoutView="0" workbookViewId="0" topLeftCell="A1">
      <pane xSplit="31" ySplit="15" topLeftCell="AF16" activePane="bottomRight" state="frozen"/>
      <selection pane="topLeft" activeCell="A1" sqref="A1"/>
      <selection pane="topRight" activeCell="AF1" sqref="AF1"/>
      <selection pane="bottomLeft" activeCell="A16" sqref="A16"/>
      <selection pane="bottomRight" activeCell="G26" sqref="G26:G28"/>
    </sheetView>
  </sheetViews>
  <sheetFormatPr defaultColWidth="11.421875" defaultRowHeight="12.75"/>
  <cols>
    <col min="1" max="1" width="3.140625" style="0" customWidth="1"/>
    <col min="2" max="2" width="4.421875" style="1" customWidth="1"/>
    <col min="3" max="3" width="4.00390625" style="1" bestFit="1" customWidth="1"/>
    <col min="4" max="4" width="11.7109375" style="1" bestFit="1" customWidth="1"/>
    <col min="5" max="5" width="3.421875" style="1" bestFit="1" customWidth="1"/>
    <col min="6" max="6" width="11.8515625" style="1" bestFit="1" customWidth="1"/>
    <col min="7" max="7" width="11.421875" style="1" customWidth="1"/>
    <col min="8" max="8" width="3.00390625" style="1" customWidth="1"/>
    <col min="9" max="9" width="2.140625" style="1" customWidth="1"/>
    <col min="10" max="10" width="3.28125" style="1" bestFit="1" customWidth="1"/>
    <col min="11" max="11" width="6.57421875" style="4" bestFit="1" customWidth="1"/>
    <col min="12" max="12" width="2.140625" style="3" customWidth="1"/>
    <col min="13" max="13" width="1.57421875" style="1" bestFit="1" customWidth="1"/>
    <col min="14" max="14" width="2.140625" style="2" customWidth="1"/>
    <col min="15" max="15" width="0.85546875" style="2" customWidth="1"/>
    <col min="16" max="16" width="2.7109375" style="2" bestFit="1" customWidth="1"/>
    <col min="17" max="17" width="0.9921875" style="2" customWidth="1"/>
    <col min="18" max="18" width="2.7109375" style="2" bestFit="1" customWidth="1"/>
    <col min="19" max="19" width="0.9921875" style="2" customWidth="1"/>
    <col min="20" max="20" width="3.00390625" style="2" customWidth="1"/>
    <col min="21" max="21" width="1.28515625" style="2" customWidth="1"/>
    <col min="22" max="22" width="3.421875" style="2" customWidth="1"/>
    <col min="23" max="23" width="0.5625" style="2" customWidth="1"/>
    <col min="24" max="26" width="2.140625" style="2" customWidth="1"/>
    <col min="27" max="27" width="10.7109375" style="0" hidden="1" customWidth="1"/>
    <col min="28" max="28" width="0.71875" style="0" hidden="1" customWidth="1"/>
    <col min="29" max="29" width="10.7109375" style="10" hidden="1" customWidth="1"/>
    <col min="30" max="30" width="1.7109375" style="0" hidden="1" customWidth="1"/>
    <col min="31" max="31" width="3.57421875" style="0" customWidth="1"/>
  </cols>
  <sheetData>
    <row r="1" spans="1:33" ht="3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40"/>
      <c r="L1" s="41"/>
      <c r="M1" s="36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D1" s="35"/>
      <c r="AE1" s="35"/>
      <c r="AF1" s="7"/>
      <c r="AG1" s="7"/>
    </row>
    <row r="2" spans="1:33" ht="24" customHeight="1" thickBot="1">
      <c r="A2" s="35"/>
      <c r="B2" s="306" t="str">
        <f>IF(D4&lt;6,"Die Platzierung ermittelt sich aus der Reihenfolge -  1. Spielpunkte,  2. Satzdifferenz,  3. gewonnene Sätze,   4. Ball-Punkt-Differenz,  5. erzielte Ballpunkte,  6. direkter Vergleich!",IF(C4&lt;6,"In diesem Fall bitte die Platzierung manuell eintragen!","Die Platzierung ermittelt sich aus der Reihenfolge -  1. Spielpunkte,  2. Satzdifferenz,  3. gewonnene Sätze,   4. Ball-Punkt-Differenz,  5. erzielte Ballpunkte,  6. direkter Vergleich!"))</f>
        <v>Die Platzierung ermittelt sich aus der Reihenfolge -  1. Spielpunkte,  2. Satzdifferenz,  3. gewonnene Sätze,   4. Ball-Punkt-Differenz,  5. erzielte Ballpunkte,  6. direkter Vergleich!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D2" s="35"/>
      <c r="AE2" s="35"/>
      <c r="AF2" s="7"/>
      <c r="AG2" s="7"/>
    </row>
    <row r="3" spans="1:33" ht="23.25" customHeight="1" thickBot="1" thickTop="1">
      <c r="A3" s="35"/>
      <c r="B3" s="43"/>
      <c r="C3" s="43"/>
      <c r="D3" s="54" t="s">
        <v>16</v>
      </c>
      <c r="E3" s="273" t="s">
        <v>17</v>
      </c>
      <c r="F3" s="52" t="s">
        <v>10</v>
      </c>
      <c r="G3" s="270" t="s">
        <v>11</v>
      </c>
      <c r="H3" s="307" t="s">
        <v>15</v>
      </c>
      <c r="I3" s="307"/>
      <c r="J3" s="307"/>
      <c r="K3" s="53" t="s">
        <v>12</v>
      </c>
      <c r="L3" s="308" t="s">
        <v>13</v>
      </c>
      <c r="M3" s="308"/>
      <c r="N3" s="308"/>
      <c r="O3" s="79"/>
      <c r="P3" s="79"/>
      <c r="Q3" s="79"/>
      <c r="R3" s="79"/>
      <c r="S3" s="79"/>
      <c r="T3" s="309" t="s">
        <v>14</v>
      </c>
      <c r="U3" s="309"/>
      <c r="V3" s="309"/>
      <c r="W3" s="79"/>
      <c r="X3" s="79"/>
      <c r="Y3" s="79"/>
      <c r="Z3" s="79"/>
      <c r="AA3" s="16"/>
      <c r="AB3" s="16"/>
      <c r="AC3" s="97"/>
      <c r="AD3" s="35"/>
      <c r="AE3" s="35"/>
      <c r="AF3" s="7"/>
      <c r="AG3" s="7"/>
    </row>
    <row r="4" spans="1:33" ht="15" customHeight="1" hidden="1" thickBot="1" thickTop="1">
      <c r="A4" s="35"/>
      <c r="B4" s="44"/>
      <c r="C4" s="36">
        <f>SUM(F7:F12)</f>
        <v>3</v>
      </c>
      <c r="D4" s="45">
        <f>SUM(T18:T28,V18:V28)</f>
        <v>0</v>
      </c>
      <c r="E4" s="46"/>
      <c r="F4" s="271"/>
      <c r="G4" s="271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D4" s="35"/>
      <c r="AE4" s="35"/>
      <c r="AF4" s="7"/>
      <c r="AG4" s="7"/>
    </row>
    <row r="5" spans="1:33" ht="10.5" customHeight="1" thickTop="1">
      <c r="A5" s="35"/>
      <c r="B5" s="36"/>
      <c r="C5" s="36"/>
      <c r="D5" s="36"/>
      <c r="E5" s="36"/>
      <c r="F5" s="25"/>
      <c r="G5" s="272" t="s">
        <v>8</v>
      </c>
      <c r="H5" s="47"/>
      <c r="I5" s="47"/>
      <c r="J5" s="36"/>
      <c r="K5" s="40"/>
      <c r="L5" s="41"/>
      <c r="M5" s="36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D5" s="35"/>
      <c r="AE5" s="35"/>
      <c r="AF5" s="7"/>
      <c r="AG5" s="7"/>
    </row>
    <row r="6" spans="1:33" ht="1.5" customHeight="1">
      <c r="A6" s="35"/>
      <c r="B6" s="36"/>
      <c r="C6" s="36"/>
      <c r="D6" s="45"/>
      <c r="E6" s="36"/>
      <c r="F6" s="36"/>
      <c r="G6" s="47"/>
      <c r="H6" s="47"/>
      <c r="I6" s="47"/>
      <c r="J6" s="36"/>
      <c r="K6" s="40"/>
      <c r="L6" s="41"/>
      <c r="M6" s="36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D6" s="35"/>
      <c r="AE6" s="35"/>
      <c r="AF6" s="7"/>
      <c r="AG6" s="7"/>
    </row>
    <row r="7" spans="1:33" ht="15.75">
      <c r="A7" s="35"/>
      <c r="B7" s="50" t="s">
        <v>6</v>
      </c>
      <c r="C7" s="76">
        <v>1</v>
      </c>
      <c r="D7" s="234" t="str">
        <f>IF($C$4&lt;6,"FALSCH",IF($D$4=6,IF($F$7=1,$G$7,IF($F$9=1,$G$9,$G$11))))</f>
        <v>FALSCH</v>
      </c>
      <c r="E7" s="25"/>
      <c r="F7" s="55">
        <f>IF(AA7=0.1,"",RANK(AC7,$AC$7:$AC$12,0))</f>
        <v>1</v>
      </c>
      <c r="G7" s="73"/>
      <c r="H7" s="107">
        <f>SUM(H18:H20,J22:J24)</f>
        <v>0</v>
      </c>
      <c r="I7" s="90" t="s">
        <v>2</v>
      </c>
      <c r="J7" s="108">
        <f>SUM(J18:J20,H22:H24)</f>
        <v>0</v>
      </c>
      <c r="K7" s="74">
        <f>H7-J7</f>
        <v>0</v>
      </c>
      <c r="L7" s="26">
        <f>SUM(L18:L20,N22:N24)</f>
        <v>0</v>
      </c>
      <c r="M7" s="27" t="s">
        <v>2</v>
      </c>
      <c r="N7" s="28">
        <f>SUM(N18:N20,L22:L24)</f>
        <v>0</v>
      </c>
      <c r="O7" s="28"/>
      <c r="P7" s="289">
        <f>L7-N7</f>
        <v>0</v>
      </c>
      <c r="Q7" s="290"/>
      <c r="R7" s="291"/>
      <c r="S7" s="28"/>
      <c r="T7" s="96">
        <f>SUM(T18,V22,)</f>
        <v>0</v>
      </c>
      <c r="U7" s="96" t="s">
        <v>2</v>
      </c>
      <c r="V7" s="96">
        <f>SUM(V18,T22)</f>
        <v>0</v>
      </c>
      <c r="W7" s="28"/>
      <c r="X7" s="28"/>
      <c r="Y7" s="28"/>
      <c r="Z7" s="28"/>
      <c r="AA7" s="11">
        <f>T7+((100+P7)/1000)+(L7/1000000)+((100+K7)/1000000000)+H7/1000000000000</f>
        <v>0.10000010000000001</v>
      </c>
      <c r="AC7" s="11">
        <f>IF(AA7=AA9,AA7+AA19,IF(AA7=AA11,AA7+AC23,AA7))</f>
        <v>0.10000010000000001</v>
      </c>
      <c r="AD7" s="35"/>
      <c r="AE7" s="35"/>
      <c r="AF7" s="7"/>
      <c r="AG7" s="7"/>
    </row>
    <row r="8" spans="1:33" s="5" customFormat="1" ht="5.25" customHeight="1">
      <c r="A8" s="25"/>
      <c r="B8" s="51"/>
      <c r="C8" s="77"/>
      <c r="D8" s="25"/>
      <c r="E8" s="25"/>
      <c r="F8" s="25"/>
      <c r="G8" s="25"/>
      <c r="H8" s="26"/>
      <c r="I8" s="28"/>
      <c r="J8" s="28"/>
      <c r="K8" s="25"/>
      <c r="L8" s="29"/>
      <c r="M8" s="30"/>
      <c r="N8" s="31"/>
      <c r="O8" s="31"/>
      <c r="P8" s="31"/>
      <c r="Q8" s="31"/>
      <c r="R8" s="31"/>
      <c r="S8" s="31"/>
      <c r="T8" s="96"/>
      <c r="U8" s="96"/>
      <c r="V8" s="96"/>
      <c r="W8" s="31"/>
      <c r="X8" s="31"/>
      <c r="Y8" s="31"/>
      <c r="Z8" s="31"/>
      <c r="AA8" s="9"/>
      <c r="AB8" s="8"/>
      <c r="AC8" s="12"/>
      <c r="AD8" s="48"/>
      <c r="AE8" s="48"/>
      <c r="AF8" s="9"/>
      <c r="AG8" s="9"/>
    </row>
    <row r="9" spans="1:33" ht="15.75">
      <c r="A9" s="35"/>
      <c r="B9" s="50" t="s">
        <v>6</v>
      </c>
      <c r="C9" s="76">
        <v>2</v>
      </c>
      <c r="D9" s="234" t="str">
        <f>IF($C$4&lt;6,"FALSCH",IF($D$4=6,IF($F$7=2,$G$7,IF($F$9=2,$G$9,$G$11))))</f>
        <v>FALSCH</v>
      </c>
      <c r="E9" s="25"/>
      <c r="F9" s="55">
        <f>IF(AA9=0.1,"",RANK(AC9,$AC$7:$AC$12,0))</f>
        <v>1</v>
      </c>
      <c r="G9" s="73"/>
      <c r="H9" s="107">
        <f>SUM(J18:J20,H26:H28)</f>
        <v>0</v>
      </c>
      <c r="I9" s="90" t="s">
        <v>2</v>
      </c>
      <c r="J9" s="108">
        <f>SUM(H18:H20,J26:J28)</f>
        <v>0</v>
      </c>
      <c r="K9" s="74">
        <f>H9-J9</f>
        <v>0</v>
      </c>
      <c r="L9" s="26">
        <f>SUM(N18:N20,L26:L28)</f>
        <v>0</v>
      </c>
      <c r="M9" s="27" t="s">
        <v>2</v>
      </c>
      <c r="N9" s="28">
        <f>SUM(L18:L20,N26:N28)</f>
        <v>0</v>
      </c>
      <c r="O9" s="28"/>
      <c r="P9" s="289">
        <f>L9-N9</f>
        <v>0</v>
      </c>
      <c r="Q9" s="290"/>
      <c r="R9" s="291"/>
      <c r="S9" s="28"/>
      <c r="T9" s="96">
        <f>SUM(V18,T26)</f>
        <v>0</v>
      </c>
      <c r="U9" s="96" t="s">
        <v>2</v>
      </c>
      <c r="V9" s="96">
        <f>SUM(T18,V26)</f>
        <v>0</v>
      </c>
      <c r="W9" s="28"/>
      <c r="X9" s="28"/>
      <c r="Y9" s="28"/>
      <c r="Z9" s="28"/>
      <c r="AA9" s="11">
        <f>T9+((100+P9)/1000)+(L9/1000000)+((100+K9)/1000000000)+H9/1000000000000</f>
        <v>0.10000010000000001</v>
      </c>
      <c r="AB9" s="8"/>
      <c r="AC9" s="11">
        <f>IF(AA9=AA7,AA9+AC19,IF(AA9=AA11,AA9+AA27,AA9))</f>
        <v>0.10000010000000001</v>
      </c>
      <c r="AD9" s="35"/>
      <c r="AE9" s="35"/>
      <c r="AF9" s="7"/>
      <c r="AG9" s="7"/>
    </row>
    <row r="10" spans="1:33" s="5" customFormat="1" ht="3.75" customHeight="1">
      <c r="A10" s="25"/>
      <c r="B10" s="51"/>
      <c r="C10" s="77"/>
      <c r="D10" s="25"/>
      <c r="E10" s="25"/>
      <c r="F10" s="25"/>
      <c r="G10" s="25"/>
      <c r="H10" s="72"/>
      <c r="I10" s="25"/>
      <c r="J10" s="28"/>
      <c r="K10" s="25"/>
      <c r="L10" s="29"/>
      <c r="M10" s="30"/>
      <c r="N10" s="31"/>
      <c r="O10" s="31"/>
      <c r="P10" s="31"/>
      <c r="Q10" s="31"/>
      <c r="R10" s="31"/>
      <c r="S10" s="31"/>
      <c r="T10" s="96"/>
      <c r="U10" s="96"/>
      <c r="V10" s="96"/>
      <c r="W10" s="31"/>
      <c r="X10" s="31"/>
      <c r="Y10" s="31"/>
      <c r="Z10" s="31"/>
      <c r="AA10" s="9"/>
      <c r="AB10" s="8"/>
      <c r="AC10" s="12"/>
      <c r="AD10" s="48"/>
      <c r="AE10" s="48"/>
      <c r="AF10" s="9"/>
      <c r="AG10" s="9"/>
    </row>
    <row r="11" spans="1:33" ht="15.75">
      <c r="A11" s="35"/>
      <c r="B11" s="50" t="s">
        <v>6</v>
      </c>
      <c r="C11" s="76">
        <v>3</v>
      </c>
      <c r="D11" s="234" t="str">
        <f>IF($C$4&lt;6,"FALSCH",IF($D$4=6,IF($F$7=3,$G$7,IF($F$9=3,$G$9,$G$11))))</f>
        <v>FALSCH</v>
      </c>
      <c r="E11" s="25"/>
      <c r="F11" s="55">
        <f>IF(AA11=0.1,"",RANK(AC11,$AC$7:$AC$12,0))</f>
        <v>1</v>
      </c>
      <c r="G11" s="73"/>
      <c r="H11" s="107">
        <f>SUM(H22:H24,J26:J28)</f>
        <v>0</v>
      </c>
      <c r="I11" s="90" t="s">
        <v>2</v>
      </c>
      <c r="J11" s="108">
        <f>SUM(J22:J24,H26:H28)</f>
        <v>0</v>
      </c>
      <c r="K11" s="74">
        <f>H11-J11</f>
        <v>0</v>
      </c>
      <c r="L11" s="26">
        <f>SUM(L22:L24,N26:N28)</f>
        <v>0</v>
      </c>
      <c r="M11" s="27" t="s">
        <v>2</v>
      </c>
      <c r="N11" s="28">
        <f>SUM(N22:N24,L26:L28)</f>
        <v>0</v>
      </c>
      <c r="O11" s="28"/>
      <c r="P11" s="289">
        <f>L11-N11</f>
        <v>0</v>
      </c>
      <c r="Q11" s="290"/>
      <c r="R11" s="291"/>
      <c r="S11" s="28"/>
      <c r="T11" s="96">
        <f>SUM(T22,V26)</f>
        <v>0</v>
      </c>
      <c r="U11" s="96" t="s">
        <v>2</v>
      </c>
      <c r="V11" s="96">
        <f>SUM(V22,T26)</f>
        <v>0</v>
      </c>
      <c r="W11" s="28"/>
      <c r="X11" s="28"/>
      <c r="Y11" s="28"/>
      <c r="Z11" s="28"/>
      <c r="AA11" s="11">
        <f>T11+((100+P11)/1000)+(L11/1000000)+((100+K11)/1000000000)+H11/1000000000000</f>
        <v>0.10000010000000001</v>
      </c>
      <c r="AB11" s="8"/>
      <c r="AC11" s="11">
        <f>IF(AA11=AA7,AA11+AA23,IF(AA11=AA9,AA11+AC27,AA11))</f>
        <v>0.10000010000000001</v>
      </c>
      <c r="AD11" s="35"/>
      <c r="AE11" s="35"/>
      <c r="AF11" s="7"/>
      <c r="AG11" s="7"/>
    </row>
    <row r="12" spans="1:33" s="5" customFormat="1" ht="5.25" customHeight="1">
      <c r="A12" s="25"/>
      <c r="B12" s="51"/>
      <c r="C12" s="77"/>
      <c r="D12" s="25"/>
      <c r="E12" s="25"/>
      <c r="F12" s="25"/>
      <c r="G12" s="25"/>
      <c r="H12" s="26"/>
      <c r="I12" s="28"/>
      <c r="J12" s="28"/>
      <c r="K12" s="25"/>
      <c r="L12" s="29"/>
      <c r="M12" s="30"/>
      <c r="N12" s="31"/>
      <c r="O12" s="31"/>
      <c r="P12" s="31"/>
      <c r="Q12" s="31"/>
      <c r="R12" s="31"/>
      <c r="S12" s="31"/>
      <c r="T12" s="96"/>
      <c r="U12" s="96"/>
      <c r="V12" s="96"/>
      <c r="W12" s="31"/>
      <c r="X12" s="31"/>
      <c r="Y12" s="31"/>
      <c r="Z12" s="31"/>
      <c r="AA12" s="9"/>
      <c r="AB12" s="8"/>
      <c r="AC12" s="12"/>
      <c r="AD12" s="48"/>
      <c r="AE12" s="48"/>
      <c r="AF12" s="9"/>
      <c r="AG12" s="9"/>
    </row>
    <row r="13" spans="1:31" s="7" customFormat="1" ht="3" customHeight="1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5"/>
      <c r="AC13" s="13"/>
      <c r="AD13" s="35"/>
      <c r="AE13" s="35"/>
    </row>
    <row r="14" spans="1:33" s="34" customFormat="1" ht="16.5" customHeight="1" thickBot="1">
      <c r="A14" s="32"/>
      <c r="B14" s="298"/>
      <c r="C14" s="299"/>
      <c r="D14" s="106" t="s">
        <v>16</v>
      </c>
      <c r="E14" s="204" t="str">
        <f>E3</f>
        <v>A</v>
      </c>
      <c r="F14" s="202"/>
      <c r="G14" s="203"/>
      <c r="H14" s="303" t="s">
        <v>9</v>
      </c>
      <c r="I14" s="304"/>
      <c r="J14" s="30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3"/>
      <c r="AD14" s="25"/>
      <c r="AE14" s="25"/>
      <c r="AF14" s="8"/>
      <c r="AG14" s="8"/>
    </row>
    <row r="15" spans="1:33" ht="6.75" customHeight="1" thickBot="1">
      <c r="A15" s="35"/>
      <c r="B15" s="36"/>
      <c r="C15" s="37"/>
      <c r="D15" s="37"/>
      <c r="E15" s="38"/>
      <c r="F15" s="37"/>
      <c r="G15" s="36"/>
      <c r="H15" s="75" t="s">
        <v>7</v>
      </c>
      <c r="I15" s="39"/>
      <c r="J15" s="75" t="s">
        <v>7</v>
      </c>
      <c r="K15" s="40"/>
      <c r="L15" s="41"/>
      <c r="M15" s="36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C15" s="11"/>
      <c r="AD15" s="35"/>
      <c r="AE15" s="35"/>
      <c r="AF15" s="7"/>
      <c r="AG15" s="7"/>
    </row>
    <row r="16" spans="1:33" s="1" customFormat="1" ht="13.5" thickBot="1">
      <c r="A16" s="78"/>
      <c r="B16" s="95" t="s">
        <v>5</v>
      </c>
      <c r="C16" s="18"/>
      <c r="D16" s="19" t="s">
        <v>0</v>
      </c>
      <c r="E16" s="18"/>
      <c r="F16" s="19" t="s">
        <v>0</v>
      </c>
      <c r="G16" s="20" t="s">
        <v>1</v>
      </c>
      <c r="H16" s="21" t="s">
        <v>3</v>
      </c>
      <c r="I16" s="17"/>
      <c r="J16" s="21" t="s">
        <v>3</v>
      </c>
      <c r="K16" s="22"/>
      <c r="L16" s="21" t="s">
        <v>4</v>
      </c>
      <c r="M16" s="17"/>
      <c r="N16" s="21" t="s">
        <v>4</v>
      </c>
      <c r="O16" s="21"/>
      <c r="P16" s="292"/>
      <c r="Q16" s="293"/>
      <c r="R16" s="294"/>
      <c r="S16" s="22"/>
      <c r="T16" s="92" t="s">
        <v>5</v>
      </c>
      <c r="U16" s="22"/>
      <c r="V16" s="310" t="s">
        <v>5</v>
      </c>
      <c r="W16" s="311"/>
      <c r="X16" s="98"/>
      <c r="Y16" s="88"/>
      <c r="Z16" s="88"/>
      <c r="AC16" s="11"/>
      <c r="AD16" s="36"/>
      <c r="AE16" s="36"/>
      <c r="AF16" s="6"/>
      <c r="AG16" s="6"/>
    </row>
    <row r="17" spans="1:33" ht="6" customHeight="1" thickBot="1">
      <c r="A17" s="35"/>
      <c r="B17" s="80"/>
      <c r="C17" s="197"/>
      <c r="D17" s="82"/>
      <c r="E17" s="81"/>
      <c r="F17" s="82"/>
      <c r="G17" s="83"/>
      <c r="H17" s="85"/>
      <c r="I17" s="84"/>
      <c r="J17" s="85"/>
      <c r="K17" s="94"/>
      <c r="L17" s="85"/>
      <c r="M17" s="84"/>
      <c r="N17" s="85"/>
      <c r="O17" s="88"/>
      <c r="P17" s="88"/>
      <c r="Q17" s="88"/>
      <c r="R17" s="88"/>
      <c r="S17" s="88"/>
      <c r="T17" s="88"/>
      <c r="U17" s="88"/>
      <c r="V17" s="88"/>
      <c r="W17" s="88"/>
      <c r="X17" s="98"/>
      <c r="Y17" s="88"/>
      <c r="Z17" s="88"/>
      <c r="AA17" s="86"/>
      <c r="AB17" s="87"/>
      <c r="AC17" s="86"/>
      <c r="AD17" s="35"/>
      <c r="AE17" s="35"/>
      <c r="AF17" s="7"/>
      <c r="AG17" s="7"/>
    </row>
    <row r="18" spans="1:33" s="1" customFormat="1" ht="13.5" customHeight="1" thickBot="1">
      <c r="A18" s="78"/>
      <c r="B18" s="300">
        <v>1</v>
      </c>
      <c r="C18" s="199"/>
      <c r="D18" s="274">
        <f>G7</f>
        <v>0</v>
      </c>
      <c r="E18" s="199"/>
      <c r="F18" s="274">
        <f>G9</f>
        <v>0</v>
      </c>
      <c r="G18" s="280"/>
      <c r="H18" s="265"/>
      <c r="I18" s="266" t="s">
        <v>2</v>
      </c>
      <c r="J18" s="267"/>
      <c r="K18" s="226">
        <f>COUNT(H18,J18)</f>
        <v>0</v>
      </c>
      <c r="L18" s="93">
        <f>IF(H18="","",IF(H18&gt;J18,1,0))</f>
      </c>
      <c r="M18" s="23" t="s">
        <v>2</v>
      </c>
      <c r="N18" s="24">
        <f>IF(J18="","",IF(H18&gt;J18,0,1))</f>
      </c>
      <c r="O18" s="88"/>
      <c r="P18" s="88"/>
      <c r="Q18" s="88"/>
      <c r="R18" s="88"/>
      <c r="S18" s="88"/>
      <c r="T18" s="295">
        <f>IF(P19=2,2,0)</f>
        <v>0</v>
      </c>
      <c r="U18" s="286" t="s">
        <v>2</v>
      </c>
      <c r="V18" s="283">
        <f>IF(R19=2,2,0)</f>
        <v>0</v>
      </c>
      <c r="W18" s="88"/>
      <c r="X18" s="98"/>
      <c r="Y18" s="88"/>
      <c r="Z18" s="88"/>
      <c r="AC18" s="14"/>
      <c r="AD18" s="36"/>
      <c r="AE18" s="36"/>
      <c r="AF18" s="6"/>
      <c r="AG18" s="6"/>
    </row>
    <row r="19" spans="1:33" ht="13.5" customHeight="1" thickBot="1">
      <c r="A19" s="35"/>
      <c r="B19" s="301"/>
      <c r="C19" s="200">
        <v>1</v>
      </c>
      <c r="D19" s="275"/>
      <c r="E19" s="200">
        <v>2</v>
      </c>
      <c r="F19" s="275">
        <f>G9</f>
        <v>0</v>
      </c>
      <c r="G19" s="281"/>
      <c r="H19" s="265"/>
      <c r="I19" s="266" t="s">
        <v>2</v>
      </c>
      <c r="J19" s="267"/>
      <c r="K19" s="226">
        <f>COUNT(H19,J19)</f>
        <v>0</v>
      </c>
      <c r="L19" s="93">
        <f>IF(H19="","",IF(H19&gt;J19,1,0))</f>
      </c>
      <c r="M19" s="23" t="s">
        <v>2</v>
      </c>
      <c r="N19" s="24">
        <f>IF(J19="","",IF(H19&gt;J19,0,1))</f>
      </c>
      <c r="O19" s="88"/>
      <c r="P19" s="103">
        <f>IF(K19=2,SUM(L18:L20),"")</f>
      </c>
      <c r="Q19" s="104" t="s">
        <v>2</v>
      </c>
      <c r="R19" s="105">
        <f>IF(K19=2,SUM(N18:N20),"")</f>
      </c>
      <c r="S19" s="88"/>
      <c r="T19" s="296"/>
      <c r="U19" s="287" t="s">
        <v>2</v>
      </c>
      <c r="V19" s="284"/>
      <c r="W19" s="42"/>
      <c r="X19" s="99"/>
      <c r="Y19" s="42"/>
      <c r="Z19" s="88"/>
      <c r="AA19" s="11">
        <f>T18/10000000000000</f>
        <v>0</v>
      </c>
      <c r="AC19" s="11">
        <f>V18/10000000000000</f>
        <v>0</v>
      </c>
      <c r="AD19" s="35"/>
      <c r="AE19" s="35"/>
      <c r="AF19" s="7"/>
      <c r="AG19" s="7"/>
    </row>
    <row r="20" spans="1:33" ht="13.5" customHeight="1" thickBot="1">
      <c r="A20" s="35"/>
      <c r="B20" s="302"/>
      <c r="C20" s="201"/>
      <c r="D20" s="276"/>
      <c r="E20" s="201"/>
      <c r="F20" s="276"/>
      <c r="G20" s="282"/>
      <c r="H20" s="265"/>
      <c r="I20" s="266" t="s">
        <v>2</v>
      </c>
      <c r="J20" s="267"/>
      <c r="K20" s="226">
        <f>COUNT(H20,J20)</f>
        <v>0</v>
      </c>
      <c r="L20" s="93">
        <f>IF(H20="","",IF(H20&gt;J20,1,0))</f>
      </c>
      <c r="M20" s="23" t="s">
        <v>2</v>
      </c>
      <c r="N20" s="24">
        <f>IF(J20="","",IF(H20&gt;J20,0,1))</f>
      </c>
      <c r="O20" s="88"/>
      <c r="P20" s="88"/>
      <c r="Q20" s="88"/>
      <c r="R20" s="88"/>
      <c r="S20" s="88"/>
      <c r="T20" s="297"/>
      <c r="U20" s="288"/>
      <c r="V20" s="285"/>
      <c r="W20" s="88"/>
      <c r="X20" s="98"/>
      <c r="Y20" s="88"/>
      <c r="Z20" s="88"/>
      <c r="AA20" s="11"/>
      <c r="AC20" s="11"/>
      <c r="AD20" s="35"/>
      <c r="AE20" s="35"/>
      <c r="AF20" s="7"/>
      <c r="AG20" s="7"/>
    </row>
    <row r="21" spans="1:33" ht="6" customHeight="1" thickBot="1">
      <c r="A21" s="35"/>
      <c r="B21" s="80"/>
      <c r="C21" s="198"/>
      <c r="D21" s="82"/>
      <c r="E21" s="81"/>
      <c r="F21" s="82"/>
      <c r="G21" s="83"/>
      <c r="H21" s="268"/>
      <c r="I21" s="269"/>
      <c r="J21" s="268"/>
      <c r="K21" s="227"/>
      <c r="L21" s="85"/>
      <c r="M21" s="84"/>
      <c r="N21" s="85"/>
      <c r="O21" s="88"/>
      <c r="P21" s="88"/>
      <c r="Q21" s="88"/>
      <c r="R21" s="88"/>
      <c r="S21" s="88"/>
      <c r="T21" s="88"/>
      <c r="U21" s="88"/>
      <c r="V21" s="88"/>
      <c r="W21" s="88"/>
      <c r="X21" s="98"/>
      <c r="Y21" s="88"/>
      <c r="Z21" s="88"/>
      <c r="AA21" s="86"/>
      <c r="AB21" s="87"/>
      <c r="AC21" s="86"/>
      <c r="AD21" s="35"/>
      <c r="AE21" s="35"/>
      <c r="AF21" s="7"/>
      <c r="AG21" s="7"/>
    </row>
    <row r="22" spans="1:33" ht="13.5" customHeight="1" thickBot="1">
      <c r="A22" s="35"/>
      <c r="B22" s="277">
        <v>2</v>
      </c>
      <c r="C22" s="199"/>
      <c r="D22" s="274">
        <f>G11</f>
        <v>0</v>
      </c>
      <c r="E22" s="199"/>
      <c r="F22" s="274">
        <f>G7</f>
        <v>0</v>
      </c>
      <c r="G22" s="280"/>
      <c r="H22" s="265"/>
      <c r="I22" s="266" t="s">
        <v>2</v>
      </c>
      <c r="J22" s="265"/>
      <c r="K22" s="226">
        <f>COUNT(H22,J22)</f>
        <v>0</v>
      </c>
      <c r="L22" s="24">
        <f>IF(H22="","",IF(H22&gt;J22,1,0))</f>
      </c>
      <c r="M22" s="23" t="s">
        <v>2</v>
      </c>
      <c r="N22" s="24">
        <f>IF(J22="","",IF(H22&gt;J22,0,1))</f>
      </c>
      <c r="O22" s="88"/>
      <c r="P22" s="88"/>
      <c r="Q22" s="88"/>
      <c r="R22" s="88"/>
      <c r="S22" s="88"/>
      <c r="T22" s="295">
        <f>IF(P23=2,2,0)</f>
        <v>0</v>
      </c>
      <c r="U22" s="286" t="s">
        <v>2</v>
      </c>
      <c r="V22" s="283">
        <f>IF(R23=2,2,0)</f>
        <v>0</v>
      </c>
      <c r="W22" s="88"/>
      <c r="X22" s="98"/>
      <c r="Y22" s="88"/>
      <c r="Z22" s="88"/>
      <c r="AA22" s="1"/>
      <c r="AC22" s="14"/>
      <c r="AD22" s="35"/>
      <c r="AE22" s="35"/>
      <c r="AF22" s="7"/>
      <c r="AG22" s="7"/>
    </row>
    <row r="23" spans="1:33" ht="13.5" customHeight="1" thickBot="1">
      <c r="A23" s="35"/>
      <c r="B23" s="278"/>
      <c r="C23" s="200">
        <v>3</v>
      </c>
      <c r="D23" s="275">
        <f>G11</f>
        <v>0</v>
      </c>
      <c r="E23" s="200">
        <v>1</v>
      </c>
      <c r="F23" s="275">
        <f>G7</f>
        <v>0</v>
      </c>
      <c r="G23" s="281"/>
      <c r="H23" s="265"/>
      <c r="I23" s="266" t="s">
        <v>2</v>
      </c>
      <c r="J23" s="265"/>
      <c r="K23" s="226">
        <f>COUNT(H23,J23)</f>
        <v>0</v>
      </c>
      <c r="L23" s="24">
        <f>IF(H23="","",IF(H23&gt;J23,1,0))</f>
      </c>
      <c r="M23" s="23" t="s">
        <v>2</v>
      </c>
      <c r="N23" s="24">
        <f>IF(J23="","",IF(H23&gt;J23,0,1))</f>
      </c>
      <c r="O23" s="88"/>
      <c r="P23" s="103">
        <f>IF(K23=2,SUM(L22:L24),"")</f>
      </c>
      <c r="Q23" s="104" t="s">
        <v>2</v>
      </c>
      <c r="R23" s="105">
        <f>IF(K23=2,SUM(N22:N24),"")</f>
      </c>
      <c r="S23" s="88"/>
      <c r="T23" s="296"/>
      <c r="U23" s="287" t="s">
        <v>2</v>
      </c>
      <c r="V23" s="284"/>
      <c r="W23" s="42"/>
      <c r="X23" s="99"/>
      <c r="Y23" s="42"/>
      <c r="Z23" s="88"/>
      <c r="AA23" s="11">
        <f>T22/10000000000000</f>
        <v>0</v>
      </c>
      <c r="AC23" s="11">
        <f>V22/10000000000000</f>
        <v>0</v>
      </c>
      <c r="AD23" s="35"/>
      <c r="AE23" s="35"/>
      <c r="AF23" s="7"/>
      <c r="AG23" s="7"/>
    </row>
    <row r="24" spans="1:33" ht="13.5" customHeight="1" thickBot="1">
      <c r="A24" s="35"/>
      <c r="B24" s="279"/>
      <c r="C24" s="201"/>
      <c r="D24" s="276"/>
      <c r="E24" s="201"/>
      <c r="F24" s="276"/>
      <c r="G24" s="282"/>
      <c r="H24" s="265"/>
      <c r="I24" s="266" t="s">
        <v>2</v>
      </c>
      <c r="J24" s="265"/>
      <c r="K24" s="226">
        <f>COUNT(H24,J24)</f>
        <v>0</v>
      </c>
      <c r="L24" s="24">
        <f>IF(H24="","",IF(H24&gt;J24,1,0))</f>
      </c>
      <c r="M24" s="23" t="s">
        <v>2</v>
      </c>
      <c r="N24" s="24">
        <f>IF(J24="","",IF(H24&gt;J24,0,1))</f>
      </c>
      <c r="O24" s="88"/>
      <c r="P24" s="88"/>
      <c r="Q24" s="88"/>
      <c r="R24" s="88"/>
      <c r="S24" s="88"/>
      <c r="T24" s="297"/>
      <c r="U24" s="288"/>
      <c r="V24" s="285"/>
      <c r="W24" s="88"/>
      <c r="X24" s="98"/>
      <c r="Y24" s="88"/>
      <c r="Z24" s="88"/>
      <c r="AA24" s="11"/>
      <c r="AC24" s="11"/>
      <c r="AD24" s="35"/>
      <c r="AE24" s="35"/>
      <c r="AF24" s="7"/>
      <c r="AG24" s="7"/>
    </row>
    <row r="25" spans="1:33" ht="6" customHeight="1" thickBot="1">
      <c r="A25" s="35"/>
      <c r="B25" s="80"/>
      <c r="C25" s="81"/>
      <c r="D25" s="82"/>
      <c r="E25" s="81"/>
      <c r="F25" s="82"/>
      <c r="G25" s="83"/>
      <c r="H25" s="268"/>
      <c r="I25" s="269"/>
      <c r="J25" s="268"/>
      <c r="K25" s="227"/>
      <c r="L25" s="85"/>
      <c r="M25" s="84"/>
      <c r="N25" s="85"/>
      <c r="O25" s="88"/>
      <c r="P25" s="88"/>
      <c r="Q25" s="88"/>
      <c r="R25" s="88"/>
      <c r="S25" s="88"/>
      <c r="T25" s="88"/>
      <c r="U25" s="88"/>
      <c r="V25" s="88"/>
      <c r="W25" s="88"/>
      <c r="X25" s="98"/>
      <c r="Y25" s="88"/>
      <c r="Z25" s="88"/>
      <c r="AA25" s="86"/>
      <c r="AB25" s="87"/>
      <c r="AC25" s="86"/>
      <c r="AD25" s="35"/>
      <c r="AE25" s="35"/>
      <c r="AF25" s="7"/>
      <c r="AG25" s="7"/>
    </row>
    <row r="26" spans="1:33" ht="13.5" thickBot="1">
      <c r="A26" s="35"/>
      <c r="B26" s="277">
        <v>3</v>
      </c>
      <c r="C26" s="199"/>
      <c r="D26" s="274">
        <f>G9</f>
        <v>0</v>
      </c>
      <c r="E26" s="199"/>
      <c r="F26" s="274">
        <f>G11</f>
        <v>0</v>
      </c>
      <c r="G26" s="280"/>
      <c r="H26" s="265"/>
      <c r="I26" s="266" t="s">
        <v>2</v>
      </c>
      <c r="J26" s="265"/>
      <c r="K26" s="226">
        <f>COUNT(H26,J26)</f>
        <v>0</v>
      </c>
      <c r="L26" s="24">
        <f>IF(H26="","",IF(H26&gt;J26,1,0))</f>
      </c>
      <c r="M26" s="23" t="s">
        <v>2</v>
      </c>
      <c r="N26" s="24">
        <f>IF(J26="","",IF(H26&gt;J26,0,1))</f>
      </c>
      <c r="O26" s="88"/>
      <c r="P26" s="88"/>
      <c r="Q26" s="88"/>
      <c r="R26" s="88"/>
      <c r="S26" s="88"/>
      <c r="T26" s="295">
        <f>IF(P27=2,2,0)</f>
        <v>0</v>
      </c>
      <c r="U26" s="286" t="s">
        <v>2</v>
      </c>
      <c r="V26" s="283">
        <f>IF(R27=2,2,0)</f>
        <v>0</v>
      </c>
      <c r="W26" s="88"/>
      <c r="X26" s="98"/>
      <c r="Y26" s="88"/>
      <c r="Z26" s="88"/>
      <c r="AA26" s="1"/>
      <c r="AC26" s="14"/>
      <c r="AD26" s="35"/>
      <c r="AE26" s="35"/>
      <c r="AF26" s="7"/>
      <c r="AG26" s="7"/>
    </row>
    <row r="27" spans="1:33" ht="13.5" thickBot="1">
      <c r="A27" s="35"/>
      <c r="B27" s="278"/>
      <c r="C27" s="200">
        <v>2</v>
      </c>
      <c r="D27" s="275">
        <f>G9</f>
        <v>0</v>
      </c>
      <c r="E27" s="200">
        <v>3</v>
      </c>
      <c r="F27" s="275">
        <f>G11</f>
        <v>0</v>
      </c>
      <c r="G27" s="281"/>
      <c r="H27" s="265"/>
      <c r="I27" s="266" t="s">
        <v>2</v>
      </c>
      <c r="J27" s="265"/>
      <c r="K27" s="226">
        <f>COUNT(H27,J27)</f>
        <v>0</v>
      </c>
      <c r="L27" s="24">
        <f>IF(H27="","",IF(H27&gt;J27,1,0))</f>
      </c>
      <c r="M27" s="23" t="s">
        <v>2</v>
      </c>
      <c r="N27" s="24">
        <f>IF(J27="","",IF(H27&gt;J27,0,1))</f>
      </c>
      <c r="O27" s="88"/>
      <c r="P27" s="103">
        <f>IF(K27=2,SUM(L26:L28),"")</f>
      </c>
      <c r="Q27" s="104" t="s">
        <v>2</v>
      </c>
      <c r="R27" s="105">
        <f>IF(K27=2,SUM(N26:N28),"")</f>
      </c>
      <c r="S27" s="88"/>
      <c r="T27" s="296"/>
      <c r="U27" s="287" t="s">
        <v>2</v>
      </c>
      <c r="V27" s="284"/>
      <c r="W27" s="42"/>
      <c r="X27" s="99"/>
      <c r="Y27" s="42"/>
      <c r="Z27" s="88"/>
      <c r="AA27" s="11">
        <f>T26/10000000000000</f>
        <v>0</v>
      </c>
      <c r="AC27" s="11">
        <f>V26/10000000000000</f>
        <v>0</v>
      </c>
      <c r="AD27" s="35"/>
      <c r="AE27" s="35"/>
      <c r="AF27" s="7"/>
      <c r="AG27" s="7"/>
    </row>
    <row r="28" spans="1:33" ht="13.5" thickBot="1">
      <c r="A28" s="35"/>
      <c r="B28" s="279"/>
      <c r="C28" s="201"/>
      <c r="D28" s="276"/>
      <c r="E28" s="201"/>
      <c r="F28" s="276"/>
      <c r="G28" s="282"/>
      <c r="H28" s="265"/>
      <c r="I28" s="266" t="s">
        <v>2</v>
      </c>
      <c r="J28" s="265"/>
      <c r="K28" s="226">
        <f>COUNT(H28,J28)</f>
        <v>0</v>
      </c>
      <c r="L28" s="24">
        <f>IF(H28="","",IF(H28&gt;J28,1,0))</f>
      </c>
      <c r="M28" s="23" t="s">
        <v>2</v>
      </c>
      <c r="N28" s="24">
        <f>IF(J28="","",IF(H28&gt;J28,0,1))</f>
      </c>
      <c r="O28" s="88"/>
      <c r="P28" s="88"/>
      <c r="Q28" s="88"/>
      <c r="R28" s="88"/>
      <c r="S28" s="88"/>
      <c r="T28" s="297"/>
      <c r="U28" s="288"/>
      <c r="V28" s="285"/>
      <c r="W28" s="88"/>
      <c r="X28" s="98"/>
      <c r="Y28" s="88"/>
      <c r="Z28" s="88"/>
      <c r="AA28" s="11"/>
      <c r="AC28" s="11"/>
      <c r="AD28" s="35"/>
      <c r="AE28" s="35"/>
      <c r="AF28" s="7"/>
      <c r="AG28" s="7"/>
    </row>
    <row r="29" spans="1:33" ht="6" customHeight="1" thickBot="1">
      <c r="A29" s="35"/>
      <c r="B29" s="80"/>
      <c r="C29" s="81"/>
      <c r="D29" s="82"/>
      <c r="E29" s="81"/>
      <c r="F29" s="82"/>
      <c r="G29" s="83"/>
      <c r="H29" s="85"/>
      <c r="I29" s="84"/>
      <c r="J29" s="85"/>
      <c r="K29" s="89"/>
      <c r="L29" s="85"/>
      <c r="M29" s="84"/>
      <c r="N29" s="85"/>
      <c r="O29" s="100"/>
      <c r="P29" s="101"/>
      <c r="Q29" s="101"/>
      <c r="R29" s="101"/>
      <c r="S29" s="101"/>
      <c r="T29" s="101"/>
      <c r="U29" s="101"/>
      <c r="V29" s="101"/>
      <c r="W29" s="102"/>
      <c r="X29" s="98"/>
      <c r="Y29" s="88"/>
      <c r="Z29" s="88"/>
      <c r="AA29" s="86"/>
      <c r="AB29" s="87"/>
      <c r="AC29" s="86"/>
      <c r="AD29" s="35"/>
      <c r="AE29" s="35"/>
      <c r="AF29" s="7"/>
      <c r="AG29" s="7"/>
    </row>
    <row r="30" spans="6:33" ht="13.5" customHeight="1" hidden="1">
      <c r="F30" s="1">
        <f>SUM(F7:F12)</f>
        <v>3</v>
      </c>
      <c r="H30" s="1">
        <f>COUNT(H19:H27,J19:J27)</f>
        <v>0</v>
      </c>
      <c r="W30" s="88"/>
      <c r="X30" s="88"/>
      <c r="Y30" s="88"/>
      <c r="AA30" s="1"/>
      <c r="AC30" s="14"/>
      <c r="AE30" s="7"/>
      <c r="AF30" s="7"/>
      <c r="AG30" s="7"/>
    </row>
    <row r="31" spans="1:33" ht="12.75" hidden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40"/>
      <c r="L31" s="41"/>
      <c r="M31" s="36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35"/>
      <c r="AB31" s="35"/>
      <c r="AC31" s="49"/>
      <c r="AD31" s="35"/>
      <c r="AE31" s="7"/>
      <c r="AF31" s="7"/>
      <c r="AG31" s="7"/>
    </row>
    <row r="32" spans="1:3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7" spans="1:30" ht="12.75">
      <c r="A37" s="7"/>
      <c r="B37" s="6"/>
      <c r="C37" s="6"/>
      <c r="D37" s="6"/>
      <c r="E37" s="6"/>
      <c r="F37" s="6"/>
      <c r="G37" s="6"/>
      <c r="H37" s="6"/>
      <c r="I37" s="6"/>
      <c r="J37" s="6"/>
      <c r="K37" s="58"/>
      <c r="L37" s="59"/>
      <c r="M37" s="6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7"/>
      <c r="AB37" s="7"/>
      <c r="AC37" s="13"/>
      <c r="AD37" s="7"/>
    </row>
    <row r="38" spans="1:31" ht="32.25" customHeight="1" thickBot="1">
      <c r="A38" s="235"/>
      <c r="B38" s="318" t="str">
        <f>IF(D40&lt;12,"Die Platzierung ermittelt sich aus der Reihenfolge -  1. Spielpunkte,  2. Satzdifferenz,  3. gewonnene Sätze,   4. Ball-Punkt-Differenz,  5. erzielte Ballpunkte,  6. direkter Vergleich!",IF(C40&lt;10,"In diesem Fall bitte die Platzierung manuell eintragen!","Die Platzierung ermittelt sich aus der Reihenfolge -  1. Spielpunkte,  2. Satzdifferenz,  3. gewonnene Sätze,   4. Ball-Punkt-Differenz,  5. erzielte Ballpunkte,  6. direkter Vergleich!"))</f>
        <v>Die Platzierung ermittelt sich aus der Reihenfolge -  1. Spielpunkte,  2. Satzdifferenz,  3. gewonnene Sätze,   4. Ball-Punkt-Differenz,  5. erzielte Ballpunkte,  6. direkter Vergleich!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20"/>
      <c r="AC38" s="13"/>
      <c r="AD38" s="176"/>
      <c r="AE38" s="224"/>
    </row>
    <row r="39" spans="1:30" ht="29.25" customHeight="1" thickBot="1" thickTop="1">
      <c r="A39" s="235"/>
      <c r="B39" s="324" t="s">
        <v>18</v>
      </c>
      <c r="C39" s="325"/>
      <c r="D39" s="225" t="s">
        <v>16</v>
      </c>
      <c r="E39" s="177" t="str">
        <f>E3</f>
        <v>A</v>
      </c>
      <c r="F39" s="178" t="s">
        <v>10</v>
      </c>
      <c r="G39" s="179" t="s">
        <v>11</v>
      </c>
      <c r="H39" s="321" t="s">
        <v>15</v>
      </c>
      <c r="I39" s="321"/>
      <c r="J39" s="321"/>
      <c r="K39" s="179" t="s">
        <v>12</v>
      </c>
      <c r="L39" s="322" t="s">
        <v>13</v>
      </c>
      <c r="M39" s="322"/>
      <c r="N39" s="322"/>
      <c r="O39" s="180"/>
      <c r="P39" s="180"/>
      <c r="Q39" s="180"/>
      <c r="R39" s="180"/>
      <c r="S39" s="180"/>
      <c r="T39" s="323" t="s">
        <v>14</v>
      </c>
      <c r="U39" s="323"/>
      <c r="V39" s="323"/>
      <c r="W39" s="180"/>
      <c r="X39" s="180"/>
      <c r="Y39" s="180"/>
      <c r="Z39" s="181"/>
      <c r="AA39" s="56"/>
      <c r="AB39" s="56"/>
      <c r="AC39" s="143"/>
      <c r="AD39" s="7"/>
    </row>
    <row r="40" spans="1:30" ht="13.5" customHeight="1" hidden="1" thickBot="1">
      <c r="A40" s="235"/>
      <c r="B40" s="236"/>
      <c r="C40" s="131">
        <f>SUM(F43:F48)</f>
        <v>3</v>
      </c>
      <c r="D40" s="237">
        <f>SUM(T51:T61,V51:V61)</f>
        <v>0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9"/>
      <c r="AA40" s="235"/>
      <c r="AB40" s="235"/>
      <c r="AC40" s="13"/>
      <c r="AD40" s="7"/>
    </row>
    <row r="41" spans="1:30" ht="13.5" hidden="1" thickBot="1">
      <c r="A41" s="235"/>
      <c r="B41" s="240"/>
      <c r="C41" s="131"/>
      <c r="D41" s="131"/>
      <c r="E41" s="131"/>
      <c r="F41" s="8"/>
      <c r="G41" s="157" t="s">
        <v>8</v>
      </c>
      <c r="H41" s="241"/>
      <c r="I41" s="241"/>
      <c r="J41" s="131"/>
      <c r="K41" s="140"/>
      <c r="L41" s="139"/>
      <c r="M41" s="131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5"/>
      <c r="AB41" s="235"/>
      <c r="AC41" s="13"/>
      <c r="AD41" s="7"/>
    </row>
    <row r="42" spans="1:30" ht="14.25" thickBot="1" thickTop="1">
      <c r="A42" s="235"/>
      <c r="B42" s="240"/>
      <c r="C42" s="131"/>
      <c r="D42" s="237"/>
      <c r="E42" s="131"/>
      <c r="F42" s="131"/>
      <c r="G42" s="241"/>
      <c r="H42" s="241"/>
      <c r="I42" s="241"/>
      <c r="J42" s="131"/>
      <c r="K42" s="140"/>
      <c r="L42" s="139"/>
      <c r="M42" s="131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5"/>
      <c r="AB42" s="235"/>
      <c r="AC42" s="13"/>
      <c r="AD42" s="7"/>
    </row>
    <row r="43" spans="1:30" ht="16.5" thickBot="1">
      <c r="A43" s="235"/>
      <c r="B43" s="244" t="s">
        <v>6</v>
      </c>
      <c r="C43" s="245">
        <v>1</v>
      </c>
      <c r="D43" s="246" t="str">
        <f>D7</f>
        <v>FALSCH</v>
      </c>
      <c r="E43" s="8"/>
      <c r="F43" s="159">
        <f>F7</f>
        <v>1</v>
      </c>
      <c r="G43" s="233">
        <f>G7</f>
        <v>0</v>
      </c>
      <c r="H43" s="182">
        <f>H7</f>
        <v>0</v>
      </c>
      <c r="I43" s="183" t="s">
        <v>2</v>
      </c>
      <c r="J43" s="182">
        <f>J7</f>
        <v>0</v>
      </c>
      <c r="K43" s="223">
        <f>K7</f>
        <v>0</v>
      </c>
      <c r="L43" s="182">
        <f>L7</f>
        <v>0</v>
      </c>
      <c r="M43" s="184" t="s">
        <v>2</v>
      </c>
      <c r="N43" s="182">
        <f>N7</f>
        <v>0</v>
      </c>
      <c r="O43" s="185"/>
      <c r="P43" s="312">
        <f>P7</f>
        <v>0</v>
      </c>
      <c r="Q43" s="313"/>
      <c r="R43" s="314"/>
      <c r="S43" s="185"/>
      <c r="T43" s="186">
        <f>T7</f>
        <v>0</v>
      </c>
      <c r="U43" s="186" t="s">
        <v>2</v>
      </c>
      <c r="V43" s="186">
        <f>V7</f>
        <v>0</v>
      </c>
      <c r="W43" s="185"/>
      <c r="X43" s="185"/>
      <c r="Y43" s="185"/>
      <c r="Z43" s="187"/>
      <c r="AA43" s="11">
        <f>T43+((100+P43)/1000)+(L43/1000000)+((100+K43)/1000000000)+H43/1000000000000</f>
        <v>0.10000010000000001</v>
      </c>
      <c r="AB43" s="235"/>
      <c r="AC43" s="11" t="e">
        <f>IF(AA43=AA45,AA43+AA52,IF(AA43=AA47,AA43+AC56,IF(AA43=#REF!,AA43+#REF!,AA43)))</f>
        <v>#VALUE!</v>
      </c>
      <c r="AD43" s="7"/>
    </row>
    <row r="44" spans="1:30" ht="16.5" thickBot="1">
      <c r="A44" s="8"/>
      <c r="B44" s="193"/>
      <c r="C44" s="161"/>
      <c r="D44" s="8"/>
      <c r="E44" s="8"/>
      <c r="F44" s="160"/>
      <c r="G44" s="8"/>
      <c r="H44" s="182"/>
      <c r="I44" s="183"/>
      <c r="J44" s="183"/>
      <c r="K44" s="8"/>
      <c r="L44" s="188"/>
      <c r="M44" s="158"/>
      <c r="N44" s="189"/>
      <c r="O44" s="190"/>
      <c r="P44" s="189"/>
      <c r="Q44" s="189"/>
      <c r="R44" s="189"/>
      <c r="S44" s="190"/>
      <c r="T44" s="186"/>
      <c r="U44" s="186"/>
      <c r="V44" s="186"/>
      <c r="W44" s="190"/>
      <c r="X44" s="190"/>
      <c r="Y44" s="190"/>
      <c r="Z44" s="191"/>
      <c r="AA44" s="247"/>
      <c r="AB44" s="8"/>
      <c r="AC44" s="62"/>
      <c r="AD44" s="9"/>
    </row>
    <row r="45" spans="1:30" ht="16.5" thickBot="1">
      <c r="A45" s="235"/>
      <c r="B45" s="244" t="s">
        <v>6</v>
      </c>
      <c r="C45" s="245">
        <v>2</v>
      </c>
      <c r="D45" s="246" t="str">
        <f>D9</f>
        <v>FALSCH</v>
      </c>
      <c r="E45" s="8"/>
      <c r="F45" s="159">
        <f>F9</f>
        <v>1</v>
      </c>
      <c r="G45" s="233">
        <f>G9</f>
        <v>0</v>
      </c>
      <c r="H45" s="182">
        <f>H9</f>
        <v>0</v>
      </c>
      <c r="I45" s="183" t="s">
        <v>2</v>
      </c>
      <c r="J45" s="182">
        <f>J9</f>
        <v>0</v>
      </c>
      <c r="K45" s="223">
        <f>K9</f>
        <v>0</v>
      </c>
      <c r="L45" s="182">
        <f>L9</f>
        <v>0</v>
      </c>
      <c r="M45" s="184" t="s">
        <v>2</v>
      </c>
      <c r="N45" s="182">
        <f>N9</f>
        <v>0</v>
      </c>
      <c r="O45" s="185"/>
      <c r="P45" s="312">
        <f>P9</f>
        <v>0</v>
      </c>
      <c r="Q45" s="313"/>
      <c r="R45" s="314"/>
      <c r="S45" s="185"/>
      <c r="T45" s="186">
        <f>T9</f>
        <v>0</v>
      </c>
      <c r="U45" s="186" t="s">
        <v>2</v>
      </c>
      <c r="V45" s="186">
        <f>V9</f>
        <v>0</v>
      </c>
      <c r="W45" s="185"/>
      <c r="X45" s="185"/>
      <c r="Y45" s="185"/>
      <c r="Z45" s="187"/>
      <c r="AA45" s="11">
        <f>T45+((100+P45)/1000)+(L45/1000000)+((100+K45)/1000000000)+H45/1000000000000</f>
        <v>0.10000010000000001</v>
      </c>
      <c r="AB45" s="8"/>
      <c r="AC45" s="11" t="e">
        <f>IF(AA45=AA43,AA45+AC52,IF(AA45=AA47,AA45+AA60,IF(AA45=#REF!,AA45+#REF!,AA45)))</f>
        <v>#VALUE!</v>
      </c>
      <c r="AD45" s="7"/>
    </row>
    <row r="46" spans="1:30" ht="16.5" thickBot="1">
      <c r="A46" s="8"/>
      <c r="B46" s="193"/>
      <c r="C46" s="161"/>
      <c r="D46" s="8"/>
      <c r="E46" s="8"/>
      <c r="F46" s="160"/>
      <c r="G46" s="8"/>
      <c r="H46" s="182"/>
      <c r="I46" s="183"/>
      <c r="J46" s="183"/>
      <c r="K46" s="8"/>
      <c r="L46" s="188"/>
      <c r="M46" s="158"/>
      <c r="N46" s="189"/>
      <c r="O46" s="190"/>
      <c r="P46" s="189"/>
      <c r="Q46" s="189"/>
      <c r="R46" s="189"/>
      <c r="S46" s="190"/>
      <c r="T46" s="186"/>
      <c r="U46" s="186"/>
      <c r="V46" s="186"/>
      <c r="W46" s="190"/>
      <c r="X46" s="190"/>
      <c r="Y46" s="190"/>
      <c r="Z46" s="191"/>
      <c r="AA46" s="247"/>
      <c r="AB46" s="8"/>
      <c r="AC46" s="62"/>
      <c r="AD46" s="9"/>
    </row>
    <row r="47" spans="1:30" ht="16.5" thickBot="1">
      <c r="A47" s="235"/>
      <c r="B47" s="244" t="s">
        <v>6</v>
      </c>
      <c r="C47" s="245">
        <v>3</v>
      </c>
      <c r="D47" s="246" t="str">
        <f>D11</f>
        <v>FALSCH</v>
      </c>
      <c r="E47" s="8"/>
      <c r="F47" s="159">
        <f>F11</f>
        <v>1</v>
      </c>
      <c r="G47" s="233">
        <f>G11</f>
        <v>0</v>
      </c>
      <c r="H47" s="182">
        <f>H11</f>
        <v>0</v>
      </c>
      <c r="I47" s="183" t="s">
        <v>2</v>
      </c>
      <c r="J47" s="182">
        <f>J11</f>
        <v>0</v>
      </c>
      <c r="K47" s="223">
        <f>K11</f>
        <v>0</v>
      </c>
      <c r="L47" s="182">
        <f>L11</f>
        <v>0</v>
      </c>
      <c r="M47" s="184" t="s">
        <v>2</v>
      </c>
      <c r="N47" s="182">
        <f>N11</f>
        <v>0</v>
      </c>
      <c r="O47" s="185"/>
      <c r="P47" s="312">
        <f>P11</f>
        <v>0</v>
      </c>
      <c r="Q47" s="313"/>
      <c r="R47" s="314"/>
      <c r="S47" s="185"/>
      <c r="T47" s="186">
        <f>T11</f>
        <v>0</v>
      </c>
      <c r="U47" s="186" t="s">
        <v>2</v>
      </c>
      <c r="V47" s="186">
        <f>V11</f>
        <v>0</v>
      </c>
      <c r="W47" s="185"/>
      <c r="X47" s="185"/>
      <c r="Y47" s="185"/>
      <c r="Z47" s="187"/>
      <c r="AA47" s="11">
        <f>T47+((100+P47)/1000)+(L47/1000000)+((100+K47)/1000000000)+H47/1000000000000</f>
        <v>0.10000010000000001</v>
      </c>
      <c r="AB47" s="8"/>
      <c r="AC47" s="11" t="e">
        <f>IF(AA47=AA43,AA47+AA56,IF(AA47=AA45,AA47+AC60,IF(AA47=#REF!,AA47+#REF!,AA47)))</f>
        <v>#VALUE!</v>
      </c>
      <c r="AD47" s="7"/>
    </row>
    <row r="48" spans="1:30" ht="16.5" thickBot="1">
      <c r="A48" s="8"/>
      <c r="B48" s="216"/>
      <c r="C48" s="161"/>
      <c r="D48" s="192"/>
      <c r="E48" s="192"/>
      <c r="F48" s="217"/>
      <c r="G48" s="192"/>
      <c r="H48" s="194"/>
      <c r="I48" s="195"/>
      <c r="J48" s="195"/>
      <c r="K48" s="192"/>
      <c r="L48" s="218"/>
      <c r="M48" s="219"/>
      <c r="N48" s="220"/>
      <c r="O48" s="221"/>
      <c r="P48" s="220"/>
      <c r="Q48" s="220"/>
      <c r="R48" s="220"/>
      <c r="S48" s="221"/>
      <c r="T48" s="196"/>
      <c r="U48" s="196"/>
      <c r="V48" s="196"/>
      <c r="W48" s="221"/>
      <c r="X48" s="221"/>
      <c r="Y48" s="248"/>
      <c r="Z48" s="222"/>
      <c r="AA48" s="247"/>
      <c r="AB48" s="8"/>
      <c r="AC48" s="62"/>
      <c r="AD48" s="9"/>
    </row>
    <row r="49" spans="1:30" ht="13.5" thickBot="1">
      <c r="A49" s="131"/>
      <c r="B49" s="229" t="s">
        <v>5</v>
      </c>
      <c r="C49" s="231" t="str">
        <f>E14</f>
        <v>A</v>
      </c>
      <c r="D49" s="211" t="s">
        <v>0</v>
      </c>
      <c r="E49" s="210"/>
      <c r="F49" s="211" t="s">
        <v>0</v>
      </c>
      <c r="G49" s="212" t="s">
        <v>1</v>
      </c>
      <c r="H49" s="169" t="s">
        <v>3</v>
      </c>
      <c r="I49" s="166"/>
      <c r="J49" s="169" t="s">
        <v>3</v>
      </c>
      <c r="K49" s="213"/>
      <c r="L49" s="169" t="s">
        <v>4</v>
      </c>
      <c r="M49" s="166"/>
      <c r="N49" s="169" t="s">
        <v>4</v>
      </c>
      <c r="O49" s="169"/>
      <c r="P49" s="315"/>
      <c r="Q49" s="316"/>
      <c r="R49" s="317"/>
      <c r="S49" s="213"/>
      <c r="T49" s="214" t="s">
        <v>5</v>
      </c>
      <c r="U49" s="215"/>
      <c r="V49" s="326" t="s">
        <v>5</v>
      </c>
      <c r="W49" s="327"/>
      <c r="X49" s="144"/>
      <c r="Y49" s="139"/>
      <c r="Z49" s="139"/>
      <c r="AA49" s="249"/>
      <c r="AB49" s="249"/>
      <c r="AC49" s="11"/>
      <c r="AD49" s="6"/>
    </row>
    <row r="50" spans="1:30" ht="4.5" customHeight="1" thickBot="1">
      <c r="A50" s="235"/>
      <c r="B50" s="145"/>
      <c r="C50" s="230"/>
      <c r="D50" s="164"/>
      <c r="E50" s="146"/>
      <c r="F50" s="164"/>
      <c r="G50" s="209"/>
      <c r="H50" s="168"/>
      <c r="I50" s="165"/>
      <c r="J50" s="168"/>
      <c r="K50" s="149"/>
      <c r="L50" s="168"/>
      <c r="M50" s="165"/>
      <c r="N50" s="168"/>
      <c r="O50" s="139"/>
      <c r="P50" s="139"/>
      <c r="Q50" s="139"/>
      <c r="R50" s="139"/>
      <c r="S50" s="139"/>
      <c r="T50" s="139"/>
      <c r="U50" s="139"/>
      <c r="V50" s="139"/>
      <c r="W50" s="139"/>
      <c r="X50" s="144"/>
      <c r="Y50" s="139"/>
      <c r="Z50" s="139"/>
      <c r="AA50" s="11"/>
      <c r="AB50" s="235"/>
      <c r="AC50" s="11"/>
      <c r="AD50" s="7"/>
    </row>
    <row r="51" spans="1:30" ht="13.5" customHeight="1" thickBot="1">
      <c r="A51" s="131"/>
      <c r="B51" s="328">
        <f>B18</f>
        <v>1</v>
      </c>
      <c r="C51" s="162"/>
      <c r="D51" s="331">
        <f>G43</f>
        <v>0</v>
      </c>
      <c r="E51" s="163"/>
      <c r="F51" s="334">
        <f>G45</f>
        <v>0</v>
      </c>
      <c r="G51" s="337">
        <f>G18</f>
        <v>0</v>
      </c>
      <c r="H51" s="170">
        <f>IF(H18="","",H18)</f>
      </c>
      <c r="I51" s="167" t="s">
        <v>2</v>
      </c>
      <c r="J51" s="232">
        <f>IF(J18="","",J18)</f>
      </c>
      <c r="K51" s="250">
        <f>COUNT(H51,J51)</f>
        <v>0</v>
      </c>
      <c r="L51" s="170">
        <f>IF(H51="","",IF(J51&gt;=H51,0,1))</f>
      </c>
      <c r="M51" s="167" t="s">
        <v>2</v>
      </c>
      <c r="N51" s="171">
        <f>IF(J51="","",IF(H51&gt;=J51,0,1))</f>
      </c>
      <c r="O51" s="139"/>
      <c r="P51" s="139"/>
      <c r="Q51" s="139"/>
      <c r="R51" s="139"/>
      <c r="S51" s="139"/>
      <c r="T51" s="340">
        <f>IF(P52="","",IF(P52=2,2,0))</f>
      </c>
      <c r="U51" s="343" t="s">
        <v>2</v>
      </c>
      <c r="V51" s="346">
        <f>IF(R52="","",IF(R52=2,2,0))</f>
      </c>
      <c r="W51" s="139"/>
      <c r="X51" s="144"/>
      <c r="Y51" s="139"/>
      <c r="Z51" s="139"/>
      <c r="AA51" s="249"/>
      <c r="AB51" s="249"/>
      <c r="AC51" s="64"/>
      <c r="AD51" s="6"/>
    </row>
    <row r="52" spans="1:30" ht="13.5" customHeight="1" thickBot="1">
      <c r="A52" s="235"/>
      <c r="B52" s="329"/>
      <c r="C52" s="162">
        <v>1</v>
      </c>
      <c r="D52" s="332"/>
      <c r="E52" s="163">
        <v>2</v>
      </c>
      <c r="F52" s="335"/>
      <c r="G52" s="338"/>
      <c r="H52" s="170">
        <f>IF(H19="","",H19)</f>
      </c>
      <c r="I52" s="167" t="s">
        <v>2</v>
      </c>
      <c r="J52" s="232">
        <f>IF(J19="","",J19)</f>
      </c>
      <c r="K52" s="251">
        <f>COUNT(H52,J52)</f>
        <v>0</v>
      </c>
      <c r="L52" s="170">
        <f>IF(H52="","",IF(J52&gt;=H52,0,1))</f>
      </c>
      <c r="M52" s="167" t="s">
        <v>2</v>
      </c>
      <c r="N52" s="171">
        <f>IF(J52="","",IF(H52&gt;=J52,0,1))</f>
      </c>
      <c r="O52" s="139"/>
      <c r="P52" s="150">
        <f>IF(K52=2,SUM(L51:L53),"")</f>
      </c>
      <c r="Q52" s="151" t="s">
        <v>2</v>
      </c>
      <c r="R52" s="152">
        <f>IF(K52=2,SUM(N51:N53),"")</f>
      </c>
      <c r="S52" s="139"/>
      <c r="T52" s="341"/>
      <c r="U52" s="344"/>
      <c r="V52" s="347"/>
      <c r="W52" s="252"/>
      <c r="X52" s="253"/>
      <c r="Y52" s="252"/>
      <c r="Z52" s="139"/>
      <c r="AA52" s="11" t="e">
        <f>T51/10000000000000</f>
        <v>#VALUE!</v>
      </c>
      <c r="AB52" s="235"/>
      <c r="AC52" s="11" t="e">
        <f>V51/10000000000000</f>
        <v>#VALUE!</v>
      </c>
      <c r="AD52" s="7"/>
    </row>
    <row r="53" spans="1:30" ht="13.5" customHeight="1" thickBot="1">
      <c r="A53" s="235"/>
      <c r="B53" s="330"/>
      <c r="C53" s="162"/>
      <c r="D53" s="333"/>
      <c r="E53" s="163"/>
      <c r="F53" s="336"/>
      <c r="G53" s="339"/>
      <c r="H53" s="170">
        <f>IF(H20="","",H20)</f>
      </c>
      <c r="I53" s="167" t="s">
        <v>2</v>
      </c>
      <c r="J53" s="232">
        <f>IF(J20="","",J20)</f>
      </c>
      <c r="K53" s="251">
        <f>COUNT(H53,J53)</f>
        <v>0</v>
      </c>
      <c r="L53" s="170">
        <f>IF(H53="","",IF(J53&gt;=H53,0,1))</f>
      </c>
      <c r="M53" s="167" t="s">
        <v>2</v>
      </c>
      <c r="N53" s="171">
        <f>IF(J53="","",IF(H53&gt;=J53,0,1))</f>
      </c>
      <c r="O53" s="139"/>
      <c r="P53" s="139"/>
      <c r="Q53" s="139"/>
      <c r="R53" s="139"/>
      <c r="S53" s="139"/>
      <c r="T53" s="342"/>
      <c r="U53" s="345"/>
      <c r="V53" s="348"/>
      <c r="W53" s="139"/>
      <c r="X53" s="144"/>
      <c r="Y53" s="139"/>
      <c r="Z53" s="139"/>
      <c r="AA53" s="11"/>
      <c r="AB53" s="235"/>
      <c r="AC53" s="11"/>
      <c r="AD53" s="7"/>
    </row>
    <row r="54" spans="1:30" ht="7.5" customHeight="1" thickBot="1">
      <c r="A54" s="235"/>
      <c r="B54" s="145"/>
      <c r="C54" s="146"/>
      <c r="D54" s="164"/>
      <c r="E54" s="146"/>
      <c r="F54" s="164"/>
      <c r="G54" s="209"/>
      <c r="H54" s="173"/>
      <c r="I54" s="172"/>
      <c r="J54" s="173"/>
      <c r="K54" s="228"/>
      <c r="L54" s="173"/>
      <c r="M54" s="172"/>
      <c r="N54" s="173"/>
      <c r="O54" s="139"/>
      <c r="P54" s="139"/>
      <c r="Q54" s="139"/>
      <c r="R54" s="139"/>
      <c r="S54" s="139"/>
      <c r="T54" s="139"/>
      <c r="U54" s="139"/>
      <c r="V54" s="139"/>
      <c r="W54" s="139"/>
      <c r="X54" s="144"/>
      <c r="Y54" s="139"/>
      <c r="Z54" s="139"/>
      <c r="AA54" s="11"/>
      <c r="AB54" s="235"/>
      <c r="AC54" s="11"/>
      <c r="AD54" s="7"/>
    </row>
    <row r="55" spans="1:30" ht="13.5" customHeight="1" thickBot="1">
      <c r="A55" s="235"/>
      <c r="B55" s="328">
        <f>B22</f>
        <v>2</v>
      </c>
      <c r="C55" s="162"/>
      <c r="D55" s="331">
        <f>G47</f>
        <v>0</v>
      </c>
      <c r="E55" s="163"/>
      <c r="F55" s="331">
        <f>G43</f>
        <v>0</v>
      </c>
      <c r="G55" s="337">
        <f>G22</f>
        <v>0</v>
      </c>
      <c r="H55" s="170">
        <f aca="true" t="shared" si="0" ref="H55:H61">IF(H22="","",H22)</f>
      </c>
      <c r="I55" s="167" t="s">
        <v>2</v>
      </c>
      <c r="J55" s="232">
        <f aca="true" t="shared" si="1" ref="J55:J61">IF(J22="","",J22)</f>
      </c>
      <c r="K55" s="250">
        <f>COUNT(H55,J55)</f>
        <v>0</v>
      </c>
      <c r="L55" s="170">
        <f>IF(H55="","",IF(J55&gt;=H55,0,1))</f>
      </c>
      <c r="M55" s="167" t="s">
        <v>2</v>
      </c>
      <c r="N55" s="171">
        <f>IF(J55="","",IF(H55&gt;=J55,0,1))</f>
      </c>
      <c r="O55" s="139"/>
      <c r="P55" s="139"/>
      <c r="Q55" s="139"/>
      <c r="R55" s="139"/>
      <c r="S55" s="139"/>
      <c r="T55" s="340">
        <f>IF(P56="","",IF(P56=2,2,0))</f>
      </c>
      <c r="U55" s="343" t="s">
        <v>2</v>
      </c>
      <c r="V55" s="346">
        <f>IF(R56="","",IF(R56=2,2,0))</f>
      </c>
      <c r="W55" s="139"/>
      <c r="X55" s="144"/>
      <c r="Y55" s="139"/>
      <c r="Z55" s="139"/>
      <c r="AA55" s="249"/>
      <c r="AB55" s="235"/>
      <c r="AC55" s="64"/>
      <c r="AD55" s="7"/>
    </row>
    <row r="56" spans="1:30" ht="13.5" customHeight="1" thickBot="1">
      <c r="A56" s="235"/>
      <c r="B56" s="329"/>
      <c r="C56" s="162">
        <v>3</v>
      </c>
      <c r="D56" s="332"/>
      <c r="E56" s="163">
        <v>1</v>
      </c>
      <c r="F56" s="332">
        <f>G43</f>
        <v>0</v>
      </c>
      <c r="G56" s="338"/>
      <c r="H56" s="170">
        <f t="shared" si="0"/>
      </c>
      <c r="I56" s="167" t="s">
        <v>2</v>
      </c>
      <c r="J56" s="232">
        <f t="shared" si="1"/>
      </c>
      <c r="K56" s="251">
        <f>COUNT(H56,J56)</f>
        <v>0</v>
      </c>
      <c r="L56" s="174">
        <f>IF(H56="","",IF(J56&gt;=H56,0,1))</f>
      </c>
      <c r="M56" s="172" t="s">
        <v>2</v>
      </c>
      <c r="N56" s="175">
        <f>IF(J56="","",IF(H56&gt;=J56,0,1))</f>
      </c>
      <c r="O56" s="139"/>
      <c r="P56" s="150">
        <f>IF(K56=2,SUM(L55:L57),"")</f>
      </c>
      <c r="Q56" s="151" t="s">
        <v>2</v>
      </c>
      <c r="R56" s="152">
        <f>IF(K56=2,SUM(N55:N57),"")</f>
      </c>
      <c r="S56" s="139"/>
      <c r="T56" s="341"/>
      <c r="U56" s="344" t="s">
        <v>2</v>
      </c>
      <c r="V56" s="347"/>
      <c r="W56" s="252"/>
      <c r="X56" s="253"/>
      <c r="Y56" s="252"/>
      <c r="Z56" s="139"/>
      <c r="AA56" s="11" t="e">
        <f>T55/10000000000000</f>
        <v>#VALUE!</v>
      </c>
      <c r="AB56" s="235"/>
      <c r="AC56" s="11" t="e">
        <f>V55/10000000000000</f>
        <v>#VALUE!</v>
      </c>
      <c r="AD56" s="7"/>
    </row>
    <row r="57" spans="1:30" ht="13.5" customHeight="1" thickBot="1">
      <c r="A57" s="235"/>
      <c r="B57" s="330"/>
      <c r="C57" s="162"/>
      <c r="D57" s="333"/>
      <c r="E57" s="163"/>
      <c r="F57" s="333"/>
      <c r="G57" s="339"/>
      <c r="H57" s="170">
        <f t="shared" si="0"/>
      </c>
      <c r="I57" s="167" t="s">
        <v>2</v>
      </c>
      <c r="J57" s="232">
        <f t="shared" si="1"/>
      </c>
      <c r="K57" s="251">
        <f>COUNT(H57,J57)</f>
        <v>0</v>
      </c>
      <c r="L57" s="170">
        <f>IF(H57="","",IF(J57&gt;=H57,0,1))</f>
      </c>
      <c r="M57" s="167" t="s">
        <v>2</v>
      </c>
      <c r="N57" s="171">
        <f>IF(J57="","",IF(H57&gt;=J57,0,1))</f>
      </c>
      <c r="O57" s="139"/>
      <c r="P57" s="139"/>
      <c r="Q57" s="139"/>
      <c r="R57" s="139"/>
      <c r="S57" s="139"/>
      <c r="T57" s="342"/>
      <c r="U57" s="345"/>
      <c r="V57" s="348"/>
      <c r="W57" s="139"/>
      <c r="X57" s="144"/>
      <c r="Y57" s="139"/>
      <c r="Z57" s="139"/>
      <c r="AA57" s="11"/>
      <c r="AB57" s="235"/>
      <c r="AC57" s="11"/>
      <c r="AD57" s="7"/>
    </row>
    <row r="58" spans="1:30" ht="7.5" customHeight="1" thickBot="1">
      <c r="A58" s="235"/>
      <c r="B58" s="145"/>
      <c r="C58" s="146"/>
      <c r="D58" s="164"/>
      <c r="E58" s="146"/>
      <c r="F58" s="164"/>
      <c r="G58" s="209"/>
      <c r="H58" s="173"/>
      <c r="I58" s="172"/>
      <c r="J58" s="173"/>
      <c r="K58" s="228"/>
      <c r="L58" s="173"/>
      <c r="M58" s="172"/>
      <c r="N58" s="173"/>
      <c r="O58" s="139"/>
      <c r="P58" s="139"/>
      <c r="Q58" s="139"/>
      <c r="R58" s="139"/>
      <c r="S58" s="139"/>
      <c r="T58" s="139"/>
      <c r="U58" s="139"/>
      <c r="V58" s="139"/>
      <c r="W58" s="139"/>
      <c r="X58" s="144"/>
      <c r="Y58" s="139"/>
      <c r="Z58" s="139"/>
      <c r="AA58" s="11"/>
      <c r="AB58" s="235"/>
      <c r="AC58" s="11"/>
      <c r="AD58" s="7"/>
    </row>
    <row r="59" spans="1:30" ht="13.5" customHeight="1" thickBot="1">
      <c r="A59" s="235"/>
      <c r="B59" s="328">
        <f>B26</f>
        <v>3</v>
      </c>
      <c r="C59" s="162"/>
      <c r="D59" s="331">
        <f>G45</f>
        <v>0</v>
      </c>
      <c r="E59" s="163"/>
      <c r="F59" s="331">
        <f>G47</f>
        <v>0</v>
      </c>
      <c r="G59" s="337">
        <f>G26</f>
        <v>0</v>
      </c>
      <c r="H59" s="170">
        <f>IF(H26="","",H26)</f>
      </c>
      <c r="I59" s="167" t="s">
        <v>2</v>
      </c>
      <c r="J59" s="232">
        <f>IF(J26="","",J26)</f>
      </c>
      <c r="K59" s="251">
        <f>COUNT(H59,J59)</f>
        <v>0</v>
      </c>
      <c r="L59" s="170">
        <f>IF(H59="","",IF(J59&gt;=H59,0,1))</f>
      </c>
      <c r="M59" s="167" t="s">
        <v>2</v>
      </c>
      <c r="N59" s="171">
        <f>IF(J59="","",IF(H59&gt;=J59,0,1))</f>
      </c>
      <c r="O59" s="139"/>
      <c r="P59" s="139"/>
      <c r="Q59" s="139"/>
      <c r="R59" s="139"/>
      <c r="S59" s="139"/>
      <c r="T59" s="340">
        <f>IF(P60="","",IF(P60=2,2,0))</f>
      </c>
      <c r="U59" s="343" t="s">
        <v>2</v>
      </c>
      <c r="V59" s="346">
        <f>IF(R60="","",IF(R60=2,2,0))</f>
      </c>
      <c r="W59" s="139"/>
      <c r="X59" s="144"/>
      <c r="Y59" s="139"/>
      <c r="Z59" s="139"/>
      <c r="AA59" s="249"/>
      <c r="AB59" s="235"/>
      <c r="AC59" s="64"/>
      <c r="AD59" s="7"/>
    </row>
    <row r="60" spans="1:30" ht="15.75" customHeight="1" thickBot="1">
      <c r="A60" s="235"/>
      <c r="B60" s="329"/>
      <c r="C60" s="162">
        <v>2</v>
      </c>
      <c r="D60" s="332"/>
      <c r="E60" s="163">
        <v>3</v>
      </c>
      <c r="F60" s="332"/>
      <c r="G60" s="338"/>
      <c r="H60" s="170">
        <f t="shared" si="0"/>
      </c>
      <c r="I60" s="167" t="s">
        <v>2</v>
      </c>
      <c r="J60" s="232">
        <f t="shared" si="1"/>
      </c>
      <c r="K60" s="251">
        <f>COUNT(H60,J60)</f>
        <v>0</v>
      </c>
      <c r="L60" s="170">
        <f>IF(H60="","",IF(J60&gt;=H60,0,1))</f>
      </c>
      <c r="M60" s="167" t="s">
        <v>2</v>
      </c>
      <c r="N60" s="171">
        <f>IF(J60="","",IF(H60&gt;=J60,0,1))</f>
      </c>
      <c r="O60" s="139"/>
      <c r="P60" s="150">
        <f>IF(K60=2,SUM(L59:L61),"")</f>
      </c>
      <c r="Q60" s="151" t="s">
        <v>2</v>
      </c>
      <c r="R60" s="152">
        <f>IF(K60=2,SUM(N59:N61),"")</f>
      </c>
      <c r="S60" s="139"/>
      <c r="T60" s="341"/>
      <c r="U60" s="344"/>
      <c r="V60" s="347"/>
      <c r="W60" s="252"/>
      <c r="X60" s="253"/>
      <c r="Y60" s="252"/>
      <c r="Z60" s="139"/>
      <c r="AA60" s="11" t="e">
        <f>T59/10000000000000</f>
        <v>#VALUE!</v>
      </c>
      <c r="AB60" s="235"/>
      <c r="AC60" s="11" t="e">
        <f>V59/10000000000000</f>
        <v>#VALUE!</v>
      </c>
      <c r="AD60" s="7"/>
    </row>
    <row r="61" spans="1:30" ht="13.5" customHeight="1" thickBot="1">
      <c r="A61" s="235"/>
      <c r="B61" s="330"/>
      <c r="C61" s="162"/>
      <c r="D61" s="333"/>
      <c r="E61" s="163"/>
      <c r="F61" s="333"/>
      <c r="G61" s="339"/>
      <c r="H61" s="170">
        <f t="shared" si="0"/>
      </c>
      <c r="I61" s="167" t="s">
        <v>2</v>
      </c>
      <c r="J61" s="232">
        <f t="shared" si="1"/>
      </c>
      <c r="K61" s="251">
        <f>COUNT(H61,J61)</f>
        <v>0</v>
      </c>
      <c r="L61" s="170">
        <f>IF(H61="","",IF(J61&gt;=H61,0,1))</f>
      </c>
      <c r="M61" s="167" t="s">
        <v>2</v>
      </c>
      <c r="N61" s="171">
        <f>IF(J61="","",IF(H61&gt;=J61,0,1))</f>
      </c>
      <c r="O61" s="139"/>
      <c r="P61" s="139"/>
      <c r="Q61" s="139"/>
      <c r="R61" s="139"/>
      <c r="S61" s="139"/>
      <c r="T61" s="342"/>
      <c r="U61" s="345"/>
      <c r="V61" s="348"/>
      <c r="W61" s="139"/>
      <c r="X61" s="144"/>
      <c r="Y61" s="139"/>
      <c r="Z61" s="139"/>
      <c r="AA61" s="11"/>
      <c r="AB61" s="235"/>
      <c r="AC61" s="11"/>
      <c r="AD61" s="7"/>
    </row>
    <row r="62" spans="1:30" ht="13.5" thickBot="1">
      <c r="A62" s="235"/>
      <c r="B62" s="145"/>
      <c r="C62" s="146"/>
      <c r="D62" s="147"/>
      <c r="E62" s="146"/>
      <c r="F62" s="147"/>
      <c r="G62" s="148"/>
      <c r="H62" s="169"/>
      <c r="I62" s="166"/>
      <c r="J62" s="169"/>
      <c r="K62" s="153"/>
      <c r="L62" s="169"/>
      <c r="M62" s="166"/>
      <c r="N62" s="169"/>
      <c r="O62" s="154"/>
      <c r="P62" s="155"/>
      <c r="Q62" s="155"/>
      <c r="R62" s="155"/>
      <c r="S62" s="155"/>
      <c r="T62" s="155"/>
      <c r="U62" s="155"/>
      <c r="V62" s="155"/>
      <c r="W62" s="156"/>
      <c r="X62" s="144"/>
      <c r="Y62" s="139"/>
      <c r="Z62" s="139"/>
      <c r="AA62" s="11"/>
      <c r="AB62" s="235"/>
      <c r="AC62" s="11"/>
      <c r="AD62" s="7"/>
    </row>
    <row r="63" spans="1:30" s="208" customFormat="1" ht="12.75">
      <c r="A63" s="254"/>
      <c r="B63" s="255"/>
      <c r="C63" s="255"/>
      <c r="D63" s="255"/>
      <c r="E63" s="255"/>
      <c r="F63" s="255">
        <f>SUM(F43:F48)</f>
        <v>3</v>
      </c>
      <c r="G63" s="255"/>
      <c r="H63" s="255">
        <f>COUNT(H52:H60,J52:J60)</f>
        <v>0</v>
      </c>
      <c r="I63" s="255"/>
      <c r="J63" s="255"/>
      <c r="K63" s="256"/>
      <c r="L63" s="257"/>
      <c r="M63" s="255"/>
      <c r="N63" s="258"/>
      <c r="O63" s="258"/>
      <c r="P63" s="258"/>
      <c r="Q63" s="258"/>
      <c r="R63" s="258"/>
      <c r="S63" s="258"/>
      <c r="T63" s="258"/>
      <c r="U63" s="258"/>
      <c r="V63" s="258"/>
      <c r="W63" s="206"/>
      <c r="X63" s="206"/>
      <c r="Y63" s="206"/>
      <c r="Z63" s="258"/>
      <c r="AA63" s="255"/>
      <c r="AB63" s="254"/>
      <c r="AC63" s="207"/>
      <c r="AD63" s="205"/>
    </row>
    <row r="64" spans="1:30" ht="12.75">
      <c r="A64" s="235"/>
      <c r="B64" s="249"/>
      <c r="C64" s="249"/>
      <c r="D64" s="249"/>
      <c r="E64" s="249"/>
      <c r="F64" s="249"/>
      <c r="G64" s="249"/>
      <c r="H64" s="249"/>
      <c r="I64" s="249"/>
      <c r="J64" s="249"/>
      <c r="K64" s="259"/>
      <c r="L64" s="260"/>
      <c r="M64" s="249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35"/>
      <c r="AB64" s="235"/>
      <c r="AC64" s="13"/>
      <c r="AD64" s="7"/>
    </row>
    <row r="65" spans="1:28" ht="12.75">
      <c r="A65" s="34"/>
      <c r="B65" s="261"/>
      <c r="C65" s="261"/>
      <c r="D65" s="261"/>
      <c r="E65" s="261"/>
      <c r="F65" s="261"/>
      <c r="G65" s="261"/>
      <c r="H65" s="261"/>
      <c r="I65" s="261"/>
      <c r="J65" s="261"/>
      <c r="K65" s="262"/>
      <c r="L65" s="263"/>
      <c r="M65" s="261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34"/>
      <c r="AB65" s="34"/>
    </row>
    <row r="66" spans="1:28" ht="12.75">
      <c r="A66" s="34"/>
      <c r="B66" s="261"/>
      <c r="C66" s="261"/>
      <c r="D66" s="261"/>
      <c r="E66" s="261"/>
      <c r="F66" s="261"/>
      <c r="G66" s="261"/>
      <c r="H66" s="261"/>
      <c r="I66" s="261"/>
      <c r="J66" s="261"/>
      <c r="K66" s="262"/>
      <c r="L66" s="263"/>
      <c r="M66" s="261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34"/>
      <c r="AB66" s="34"/>
    </row>
    <row r="67" spans="1:28" ht="12.75">
      <c r="A67" s="34"/>
      <c r="B67" s="261"/>
      <c r="C67" s="261"/>
      <c r="D67" s="261"/>
      <c r="E67" s="261"/>
      <c r="F67" s="261"/>
      <c r="G67" s="261"/>
      <c r="H67" s="261"/>
      <c r="I67" s="261"/>
      <c r="J67" s="261"/>
      <c r="K67" s="262"/>
      <c r="L67" s="263"/>
      <c r="M67" s="261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34"/>
      <c r="AB67" s="34"/>
    </row>
    <row r="68" spans="1:28" ht="12.75">
      <c r="A68" s="34"/>
      <c r="B68" s="261"/>
      <c r="C68" s="261"/>
      <c r="D68" s="261"/>
      <c r="E68" s="261"/>
      <c r="F68" s="261"/>
      <c r="G68" s="261"/>
      <c r="H68" s="261"/>
      <c r="I68" s="261"/>
      <c r="J68" s="261"/>
      <c r="K68" s="262"/>
      <c r="L68" s="263"/>
      <c r="M68" s="261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34"/>
      <c r="AB68" s="34"/>
    </row>
  </sheetData>
  <sheetProtection password="98AF" sheet="1" objects="1" scenarios="1" selectLockedCells="1"/>
  <mergeCells count="63">
    <mergeCell ref="T59:T61"/>
    <mergeCell ref="U59:U61"/>
    <mergeCell ref="V59:V61"/>
    <mergeCell ref="B59:B61"/>
    <mergeCell ref="D59:D61"/>
    <mergeCell ref="F59:F61"/>
    <mergeCell ref="G59:G61"/>
    <mergeCell ref="V51:V53"/>
    <mergeCell ref="B55:B57"/>
    <mergeCell ref="D55:D57"/>
    <mergeCell ref="T55:T57"/>
    <mergeCell ref="V55:V57"/>
    <mergeCell ref="G55:G57"/>
    <mergeCell ref="F55:F57"/>
    <mergeCell ref="U55:U57"/>
    <mergeCell ref="B51:B53"/>
    <mergeCell ref="D51:D53"/>
    <mergeCell ref="F51:F53"/>
    <mergeCell ref="G51:G53"/>
    <mergeCell ref="T51:T53"/>
    <mergeCell ref="U51:U53"/>
    <mergeCell ref="P43:R43"/>
    <mergeCell ref="P45:R45"/>
    <mergeCell ref="P47:R47"/>
    <mergeCell ref="P49:R49"/>
    <mergeCell ref="B38:AB38"/>
    <mergeCell ref="H39:J39"/>
    <mergeCell ref="L39:N39"/>
    <mergeCell ref="T39:V39"/>
    <mergeCell ref="B39:C39"/>
    <mergeCell ref="V49:W49"/>
    <mergeCell ref="B2:AB2"/>
    <mergeCell ref="H3:J3"/>
    <mergeCell ref="L3:N3"/>
    <mergeCell ref="T3:V3"/>
    <mergeCell ref="T22:T24"/>
    <mergeCell ref="U22:U24"/>
    <mergeCell ref="V22:V24"/>
    <mergeCell ref="V16:W16"/>
    <mergeCell ref="T18:T20"/>
    <mergeCell ref="T26:T28"/>
    <mergeCell ref="U26:U28"/>
    <mergeCell ref="V26:V28"/>
    <mergeCell ref="B14:C14"/>
    <mergeCell ref="B18:B20"/>
    <mergeCell ref="B22:B24"/>
    <mergeCell ref="H14:J14"/>
    <mergeCell ref="D18:D20"/>
    <mergeCell ref="F18:F20"/>
    <mergeCell ref="G18:G20"/>
    <mergeCell ref="V18:V20"/>
    <mergeCell ref="U18:U20"/>
    <mergeCell ref="P7:R7"/>
    <mergeCell ref="P9:R9"/>
    <mergeCell ref="P11:R11"/>
    <mergeCell ref="P16:R16"/>
    <mergeCell ref="D22:D24"/>
    <mergeCell ref="F22:F24"/>
    <mergeCell ref="B26:B28"/>
    <mergeCell ref="G26:G28"/>
    <mergeCell ref="D26:D28"/>
    <mergeCell ref="F26:F28"/>
    <mergeCell ref="G22:G24"/>
  </mergeCells>
  <conditionalFormatting sqref="D62 F62 D58 F58 D50 F50 D54 F54 D17:D29 F17:F29">
    <cfRule type="cellIs" priority="1" dxfId="16" operator="equal" stopIfTrue="1">
      <formula>0</formula>
    </cfRule>
  </conditionalFormatting>
  <conditionalFormatting sqref="K62 G62 K58 G58 K17:K18 G50 K54 G54 G28:G29 K25 K29 G24:G25 K22 G20:G21 G17 K50">
    <cfRule type="cellIs" priority="2" dxfId="15" operator="equal" stopIfTrue="1">
      <formula>0</formula>
    </cfRule>
  </conditionalFormatting>
  <conditionalFormatting sqref="G59:G61 G55:G57 G51:G53">
    <cfRule type="cellIs" priority="3" dxfId="14" operator="equal" stopIfTrue="1">
      <formula>0</formula>
    </cfRule>
  </conditionalFormatting>
  <conditionalFormatting sqref="B40 E40:Z40 B4 E4:Z4">
    <cfRule type="cellIs" priority="4" dxfId="4" operator="equal" stopIfTrue="1">
      <formula>"In desem Fall muss die endgültige Platzierung manuell eingetragen werden!"</formula>
    </cfRule>
  </conditionalFormatting>
  <conditionalFormatting sqref="AA39:AB39 B3:E3 AA3:AB3 D39:E39">
    <cfRule type="cellIs" priority="5" dxfId="17" operator="equal" stopIfTrue="1">
      <formula>"In diesem Fall bitte die Platzierung manuell eintragen!"</formula>
    </cfRule>
    <cfRule type="cellIs" priority="6" dxfId="2" operator="equal" stopIfTrue="1">
      <formula>"Die Platzierung ermittelt sich aus der Reihenfolge -  1. Spielpunkte,  2. Tor-/Balldifferenz,  3. erzielte Tore/punkte,  4. direkter Vergleich!"</formula>
    </cfRule>
  </conditionalFormatting>
  <conditionalFormatting sqref="D43 D9 D11 D7 D45 D47">
    <cfRule type="cellIs" priority="7" dxfId="9" operator="equal" stopIfTrue="1">
      <formula>FALSE</formula>
    </cfRule>
    <cfRule type="cellIs" priority="8" dxfId="9" operator="equal" stopIfTrue="1">
      <formula>"FALSCH"</formula>
    </cfRule>
  </conditionalFormatting>
  <conditionalFormatting sqref="B38:AB38">
    <cfRule type="cellIs" priority="9" dxfId="17" operator="equal" stopIfTrue="1">
      <formula>"In diesem Fall bitte die Platzierung manuell eintragen!"</formula>
    </cfRule>
    <cfRule type="cellIs" priority="10" dxfId="18" operator="equal" stopIfTrue="1">
      <formula>"Die Platzierung ermittelt sich aus der Reihenfolge -  1. Spielpunkte,  2. Satzdifferenz,  3. gewonnene Sätze,   4. Ball-Punkt-Differenz,  5. erzielte Ballpunkte,  6. direkter Vergleich!"</formula>
    </cfRule>
  </conditionalFormatting>
  <conditionalFormatting sqref="B2:AB2">
    <cfRule type="cellIs" priority="11" dxfId="17" operator="equal" stopIfTrue="1">
      <formula>"In diesem Fall bitte die Platzierung manuell eintragen!"</formula>
    </cfRule>
    <cfRule type="cellIs" priority="12" dxfId="2" operator="equal" stopIfTrue="1">
      <formula>"Die Platzierung ermittelt sich aus der Reihenfolge -  1. Spielpunkte,  2. Satzdifferenz,  3. gewonnene Sätze,   4. Ball-Punkt-Differenz,  5. erzielte Ballpunkte,  6. direkter Vergleich!"</formula>
    </cfRule>
  </conditionalFormatting>
  <hyperlinks>
    <hyperlink ref="B39" location="'4er Druck'!A1" tooltip="schwarz-weiß" display="Druckansicht"/>
    <hyperlink ref="B39:C39" location="'4er Staffel'!A1" tooltip="schwarz-weiß" display="Farbansicht"/>
  </hyperlinks>
  <printOptions/>
  <pageMargins left="0.27" right="0.2" top="0.52" bottom="0.984251969" header="0.4921259845" footer="0.4921259845"/>
  <pageSetup horizontalDpi="300" verticalDpi="300" orientation="landscape" paperSize="9" scale="149" r:id="rId1"/>
  <rowBreaks count="1" manualBreakCount="1">
    <brk id="3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50"/>
  <sheetViews>
    <sheetView showGridLines="0" zoomScalePageLayoutView="0" workbookViewId="0" topLeftCell="A1">
      <selection activeCell="H25" sqref="H25"/>
    </sheetView>
  </sheetViews>
  <sheetFormatPr defaultColWidth="11.421875" defaultRowHeight="12.75"/>
  <cols>
    <col min="1" max="1" width="12.140625" style="109" customWidth="1"/>
    <col min="2" max="2" width="2.8515625" style="65" customWidth="1"/>
    <col min="3" max="3" width="3.140625" style="65" bestFit="1" customWidth="1"/>
    <col min="4" max="4" width="11.421875" style="65" customWidth="1"/>
    <col min="5" max="5" width="2.140625" style="65" bestFit="1" customWidth="1"/>
    <col min="6" max="6" width="11.57421875" style="65" bestFit="1" customWidth="1"/>
    <col min="7" max="7" width="11.421875" style="65" customWidth="1"/>
    <col min="8" max="8" width="3.00390625" style="116" customWidth="1"/>
    <col min="9" max="9" width="1.57421875" style="65" bestFit="1" customWidth="1"/>
    <col min="10" max="10" width="3.00390625" style="116" customWidth="1"/>
    <col min="11" max="11" width="5.8515625" style="117" bestFit="1" customWidth="1"/>
    <col min="12" max="12" width="2.140625" style="116" bestFit="1" customWidth="1"/>
    <col min="13" max="13" width="1.57421875" style="65" bestFit="1" customWidth="1"/>
    <col min="14" max="14" width="2.7109375" style="118" customWidth="1"/>
    <col min="15" max="15" width="2.7109375" style="109" hidden="1" customWidth="1"/>
    <col min="16" max="16" width="3.7109375" style="109" hidden="1" customWidth="1"/>
    <col min="17" max="17" width="10.7109375" style="110" hidden="1" customWidth="1"/>
    <col min="18" max="19" width="3.00390625" style="109" customWidth="1"/>
    <col min="20" max="16384" width="11.421875" style="109" customWidth="1"/>
  </cols>
  <sheetData>
    <row r="1" ht="6.75" customHeight="1"/>
    <row r="2" spans="2:18" ht="14.25" customHeight="1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2:16" ht="18" customHeight="1">
      <c r="B3" s="91"/>
      <c r="C3" s="91"/>
      <c r="D3" s="66"/>
      <c r="E3" s="91"/>
      <c r="F3" s="57"/>
      <c r="G3" s="111"/>
      <c r="H3" s="352"/>
      <c r="I3" s="352"/>
      <c r="J3" s="352"/>
      <c r="K3" s="111"/>
      <c r="L3" s="353"/>
      <c r="M3" s="353"/>
      <c r="N3" s="353"/>
      <c r="O3" s="91"/>
      <c r="P3" s="91"/>
    </row>
    <row r="4" spans="2:14" ht="15" customHeight="1" hidden="1">
      <c r="B4" s="112"/>
      <c r="D4" s="113"/>
      <c r="E4" s="114"/>
      <c r="F4" s="114"/>
      <c r="G4" s="114"/>
      <c r="H4" s="115"/>
      <c r="I4" s="114"/>
      <c r="J4" s="115"/>
      <c r="K4" s="114"/>
      <c r="L4" s="114"/>
      <c r="M4" s="114"/>
      <c r="N4" s="114"/>
    </row>
    <row r="5" spans="6:9" ht="7.5" customHeight="1">
      <c r="F5" s="8"/>
      <c r="G5" s="66"/>
      <c r="H5" s="69"/>
      <c r="I5" s="15"/>
    </row>
    <row r="6" spans="4:9" ht="1.5" customHeight="1">
      <c r="D6" s="113"/>
      <c r="G6" s="15"/>
      <c r="H6" s="69"/>
      <c r="I6" s="15"/>
    </row>
    <row r="7" spans="2:17" ht="15">
      <c r="B7" s="119"/>
      <c r="C7" s="120"/>
      <c r="D7"/>
      <c r="E7" s="8"/>
      <c r="F7" s="68"/>
      <c r="G7" s="121"/>
      <c r="H7" s="122"/>
      <c r="I7" s="123"/>
      <c r="J7" s="122"/>
      <c r="K7" s="124"/>
      <c r="L7" s="122"/>
      <c r="M7" s="125"/>
      <c r="N7" s="122"/>
      <c r="O7" s="11"/>
      <c r="Q7" s="11"/>
    </row>
    <row r="8" spans="1:17" s="127" customFormat="1" ht="6.75" customHeight="1">
      <c r="A8" s="8"/>
      <c r="B8" s="61"/>
      <c r="C8" s="67"/>
      <c r="D8"/>
      <c r="E8" s="8"/>
      <c r="F8" s="67"/>
      <c r="G8" s="8"/>
      <c r="H8" s="122"/>
      <c r="I8" s="123"/>
      <c r="J8" s="122"/>
      <c r="K8" s="8"/>
      <c r="L8" s="126"/>
      <c r="M8" s="70"/>
      <c r="N8" s="126"/>
      <c r="P8" s="8"/>
      <c r="Q8" s="128"/>
    </row>
    <row r="9" spans="2:17" ht="15">
      <c r="B9" s="119"/>
      <c r="C9" s="120"/>
      <c r="D9"/>
      <c r="E9" s="8"/>
      <c r="F9" s="68"/>
      <c r="G9" s="121"/>
      <c r="H9" s="122"/>
      <c r="I9" s="123"/>
      <c r="J9" s="122"/>
      <c r="K9" s="124"/>
      <c r="L9" s="122"/>
      <c r="M9" s="125"/>
      <c r="N9" s="122"/>
      <c r="O9" s="11"/>
      <c r="P9" s="8"/>
      <c r="Q9" s="11"/>
    </row>
    <row r="10" spans="1:17" s="127" customFormat="1" ht="6.75" customHeight="1">
      <c r="A10" s="8"/>
      <c r="B10" s="61"/>
      <c r="C10" s="67"/>
      <c r="D10"/>
      <c r="E10" s="8"/>
      <c r="F10" s="67"/>
      <c r="G10" s="8"/>
      <c r="H10" s="70"/>
      <c r="I10" s="67"/>
      <c r="J10" s="122"/>
      <c r="K10" s="8"/>
      <c r="L10" s="126"/>
      <c r="M10" s="70"/>
      <c r="N10" s="126"/>
      <c r="P10" s="8"/>
      <c r="Q10" s="128"/>
    </row>
    <row r="11" spans="2:17" ht="15">
      <c r="B11" s="119"/>
      <c r="C11" s="120"/>
      <c r="D11"/>
      <c r="E11" s="8"/>
      <c r="F11" s="68"/>
      <c r="G11" s="121"/>
      <c r="H11" s="122"/>
      <c r="I11" s="123"/>
      <c r="J11" s="122"/>
      <c r="K11" s="124"/>
      <c r="L11" s="122"/>
      <c r="M11" s="125"/>
      <c r="N11" s="122"/>
      <c r="O11" s="11"/>
      <c r="P11" s="8"/>
      <c r="Q11" s="11"/>
    </row>
    <row r="12" spans="1:17" s="127" customFormat="1" ht="6.75" customHeight="1">
      <c r="A12" s="8"/>
      <c r="B12" s="61"/>
      <c r="C12" s="67"/>
      <c r="D12"/>
      <c r="E12" s="8"/>
      <c r="F12" s="67"/>
      <c r="G12" s="8"/>
      <c r="H12" s="122"/>
      <c r="I12" s="123"/>
      <c r="J12" s="122"/>
      <c r="K12" s="8"/>
      <c r="L12" s="126"/>
      <c r="M12" s="70"/>
      <c r="N12" s="126"/>
      <c r="P12" s="8"/>
      <c r="Q12" s="128"/>
    </row>
    <row r="13" spans="2:17" ht="15">
      <c r="B13" s="119"/>
      <c r="C13" s="120"/>
      <c r="D13"/>
      <c r="E13" s="8"/>
      <c r="F13" s="68"/>
      <c r="G13" s="121"/>
      <c r="H13" s="122"/>
      <c r="I13" s="123"/>
      <c r="J13" s="122"/>
      <c r="K13" s="124"/>
      <c r="L13" s="122"/>
      <c r="M13" s="125"/>
      <c r="N13" s="122"/>
      <c r="O13" s="11"/>
      <c r="P13" s="8"/>
      <c r="Q13" s="11"/>
    </row>
    <row r="14" spans="1:15" ht="3" customHeight="1">
      <c r="A14" s="8"/>
      <c r="B14" s="8"/>
      <c r="C14" s="8"/>
      <c r="D14" s="8"/>
      <c r="E14" s="8"/>
      <c r="F14" s="8"/>
      <c r="G14" s="8"/>
      <c r="H14" s="71"/>
      <c r="I14" s="8"/>
      <c r="J14" s="71"/>
      <c r="K14" s="8"/>
      <c r="L14" s="8"/>
      <c r="M14" s="8"/>
      <c r="N14" s="8"/>
      <c r="O14" s="127"/>
    </row>
    <row r="15" spans="1:21" s="130" customFormat="1" ht="16.5" customHeight="1">
      <c r="A15" s="129"/>
      <c r="C15" s="131"/>
      <c r="D15" s="351"/>
      <c r="E15" s="351"/>
      <c r="F15" s="351"/>
      <c r="G15" s="351"/>
      <c r="H15" s="350"/>
      <c r="I15" s="350"/>
      <c r="J15" s="350"/>
      <c r="K15" s="8"/>
      <c r="L15" s="8"/>
      <c r="M15" s="8"/>
      <c r="N15" s="8"/>
      <c r="O15" s="8"/>
      <c r="P15" s="8"/>
      <c r="Q15" s="63"/>
      <c r="R15" s="8"/>
      <c r="S15" s="8"/>
      <c r="T15" s="8"/>
      <c r="U15" s="8"/>
    </row>
    <row r="16" spans="5:10" ht="6.75" customHeight="1">
      <c r="E16" s="132"/>
      <c r="H16" s="133"/>
      <c r="I16" s="134"/>
      <c r="J16" s="133"/>
    </row>
    <row r="17" spans="2:17" s="65" customFormat="1" ht="12.75">
      <c r="B17" s="136"/>
      <c r="C17" s="131"/>
      <c r="D17" s="137"/>
      <c r="E17" s="131"/>
      <c r="F17" s="137"/>
      <c r="G17" s="138"/>
      <c r="H17" s="139"/>
      <c r="I17" s="131"/>
      <c r="J17" s="139"/>
      <c r="K17" s="140"/>
      <c r="L17" s="139"/>
      <c r="M17" s="131"/>
      <c r="N17" s="139"/>
      <c r="Q17" s="135"/>
    </row>
    <row r="18" spans="2:17" ht="12.75">
      <c r="B18" s="141"/>
      <c r="C18" s="142"/>
      <c r="D18" s="138"/>
      <c r="E18" s="142"/>
      <c r="F18" s="138"/>
      <c r="G18" s="138"/>
      <c r="H18" s="139"/>
      <c r="I18" s="131"/>
      <c r="J18" s="139"/>
      <c r="K18" s="140"/>
      <c r="L18"/>
      <c r="M18" s="131"/>
      <c r="N18" s="139"/>
      <c r="O18" s="11"/>
      <c r="Q18" s="11"/>
    </row>
    <row r="19" spans="2:17" ht="13.5" customHeight="1">
      <c r="B19" s="141"/>
      <c r="C19" s="142"/>
      <c r="D19" s="138"/>
      <c r="E19" s="142"/>
      <c r="F19" s="138"/>
      <c r="G19" s="138"/>
      <c r="H19" s="139"/>
      <c r="I19" s="131"/>
      <c r="J19" s="139"/>
      <c r="K19" s="140"/>
      <c r="L19" s="139"/>
      <c r="M19" s="131"/>
      <c r="N19" s="139"/>
      <c r="O19" s="11"/>
      <c r="Q19" s="11"/>
    </row>
    <row r="20" spans="2:17" ht="13.5" customHeight="1">
      <c r="B20" s="141"/>
      <c r="C20" s="142"/>
      <c r="D20" s="138"/>
      <c r="E20" s="142"/>
      <c r="F20" s="138"/>
      <c r="G20" s="138"/>
      <c r="H20" s="139"/>
      <c r="I20" s="131"/>
      <c r="J20" s="139"/>
      <c r="K20" s="140"/>
      <c r="L20" s="139"/>
      <c r="M20" s="131"/>
      <c r="N20" s="139"/>
      <c r="O20" s="11"/>
      <c r="Q20" s="11"/>
    </row>
    <row r="21" spans="2:17" ht="13.5" customHeight="1">
      <c r="B21" s="141"/>
      <c r="C21" s="142"/>
      <c r="D21" s="138"/>
      <c r="E21" s="142"/>
      <c r="F21" s="138"/>
      <c r="G21" s="138"/>
      <c r="H21" s="139"/>
      <c r="I21" s="131"/>
      <c r="J21" s="139"/>
      <c r="K21" s="140"/>
      <c r="L21" s="139"/>
      <c r="M21" s="131"/>
      <c r="N21" s="139"/>
      <c r="O21" s="11"/>
      <c r="Q21" s="11"/>
    </row>
    <row r="22" spans="2:17" ht="12.75">
      <c r="B22" s="141"/>
      <c r="C22" s="142"/>
      <c r="D22" s="138"/>
      <c r="E22" s="142"/>
      <c r="F22" s="138"/>
      <c r="G22" s="138"/>
      <c r="H22" s="139"/>
      <c r="I22" s="131"/>
      <c r="J22" s="139"/>
      <c r="K22" s="140"/>
      <c r="L22" s="139"/>
      <c r="M22" s="131"/>
      <c r="N22" s="139"/>
      <c r="O22" s="11"/>
      <c r="Q22" s="11"/>
    </row>
    <row r="23" spans="2:17" ht="13.5" customHeight="1">
      <c r="B23" s="141"/>
      <c r="C23" s="142"/>
      <c r="D23" s="138"/>
      <c r="E23" s="142"/>
      <c r="F23" s="138"/>
      <c r="G23" s="138"/>
      <c r="H23" s="139"/>
      <c r="I23" s="131"/>
      <c r="J23" s="139"/>
      <c r="K23" s="140"/>
      <c r="L23" s="139"/>
      <c r="M23" s="131"/>
      <c r="N23" s="139"/>
      <c r="O23" s="11"/>
      <c r="Q23" s="11"/>
    </row>
    <row r="24" ht="12.75" customHeight="1" hidden="1"/>
    <row r="50" ht="12.75">
      <c r="A50" s="109">
        <f>'4er Staffel'!A37:AF64</f>
        <v>0</v>
      </c>
    </row>
  </sheetData>
  <sheetProtection selectLockedCells="1"/>
  <mergeCells count="5">
    <mergeCell ref="B2:R2"/>
    <mergeCell ref="H15:J15"/>
    <mergeCell ref="D15:G15"/>
    <mergeCell ref="H3:J3"/>
    <mergeCell ref="L3:N3"/>
  </mergeCells>
  <conditionalFormatting sqref="B4 E4:N4">
    <cfRule type="cellIs" priority="1" dxfId="4" operator="equal" stopIfTrue="1">
      <formula>"In desem Fall muss die endgültige Platzierung manuell eingetragen werden!"</formula>
    </cfRule>
  </conditionalFormatting>
  <conditionalFormatting sqref="O3:P3 B3:E3">
    <cfRule type="cellIs" priority="2" dxfId="17" operator="equal" stopIfTrue="1">
      <formula>"In diesem Fall bitte die Platzierung manuell eintragen!"</formula>
    </cfRule>
    <cfRule type="cellIs" priority="3" dxfId="2" operator="equal" stopIfTrue="1">
      <formula>"Die Platzierung ermittelt sich aus der Reihenfolge -  1. Spielpunkte,  2. Tor-/Balldifferenz,  3. erzielte Tore/punkte,  4. direkter Vergleich!"</formula>
    </cfRule>
  </conditionalFormatting>
  <conditionalFormatting sqref="B2">
    <cfRule type="cellIs" priority="4" dxfId="19" operator="equal" stopIfTrue="1">
      <formula>"In diesem Fall bitte die Platzierung manuell eintragen!"</formula>
    </cfRule>
    <cfRule type="cellIs" priority="5" dxfId="20" operator="equal" stopIfTrue="1">
      <formula>"Die Platzierung ermittelt sich aus der Reihenfolge -  1. Spielpunkte,  2. Tor-/Balldifferenz,  3. erzielte Tore/punkte,  4. direkter Vergleich!"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Wunderlich</cp:lastModifiedBy>
  <cp:lastPrinted>2009-01-26T18:57:23Z</cp:lastPrinted>
  <dcterms:created xsi:type="dcterms:W3CDTF">1996-10-17T05:27:31Z</dcterms:created>
  <dcterms:modified xsi:type="dcterms:W3CDTF">2009-11-12T17:59:30Z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